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W:\ADULT EDUCATION BLOCK GRANT\Web Content\Funding\annual plan\templates\"/>
    </mc:Choice>
  </mc:AlternateContent>
  <workbookProtection workbookPassword="ED75" lockStructure="1"/>
  <bookViews>
    <workbookView xWindow="5796" yWindow="2004" windowWidth="32604" windowHeight="19800" tabRatio="500" firstSheet="1" activeTab="1"/>
  </bookViews>
  <sheets>
    <sheet name="Sheet1" sheetId="3" state="hidden" r:id="rId1"/>
    <sheet name="SUMMARY" sheetId="2" r:id="rId2"/>
  </sheets>
  <definedNames>
    <definedName name="_xlnm._FilterDatabase" localSheetId="1" hidden="1">Sheet1!$C$1:$G$461</definedName>
    <definedName name="ddConsortia">Sheet1!$A$2:$A$71</definedName>
    <definedName name="ddMembers">INDIRECT(Sheet1!$B$2)</definedName>
    <definedName name="member3">SUMMARY!$B$78</definedName>
    <definedName name="_xlnm.Print_Area" localSheetId="1">SUMMARY!$A$1:$T$39</definedName>
    <definedName name="tblMembers">SUMMARY!$A$10:$W$37</definedName>
    <definedName name="tblMembers2">SUMMARY!$B$41:$S$75</definedName>
    <definedName name="tblsMember3">SUMMARY!$A$78:$S$112</definedName>
    <definedName name="Z_6334BD42_FB20_D84F_8EB5_89E89F367A1E_.wvu.FilterData" localSheetId="1" hidden="1">Sheet1!$C$1:$G$461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3" l="1"/>
  <c r="B16" i="3"/>
  <c r="B8" i="3"/>
  <c r="V760" i="2" s="1"/>
  <c r="F3" i="3"/>
  <c r="F4" i="3"/>
  <c r="F5" i="3"/>
  <c r="F6" i="3"/>
  <c r="F7" i="3"/>
  <c r="F8" i="3"/>
  <c r="F2" i="3"/>
  <c r="F9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D9" i="3"/>
  <c r="F774" i="2"/>
  <c r="F775" i="2"/>
  <c r="F776" i="2"/>
  <c r="F777" i="2"/>
  <c r="F778" i="2"/>
  <c r="F779" i="2"/>
  <c r="J779" i="2" s="1"/>
  <c r="F780" i="2"/>
  <c r="F781" i="2"/>
  <c r="I774" i="2"/>
  <c r="I775" i="2"/>
  <c r="I776" i="2"/>
  <c r="I777" i="2"/>
  <c r="J777" i="2" s="1"/>
  <c r="I778" i="2"/>
  <c r="I779" i="2"/>
  <c r="I780" i="2"/>
  <c r="I781" i="2"/>
  <c r="J781" i="2" s="1"/>
  <c r="I782" i="2"/>
  <c r="J780" i="2"/>
  <c r="J776" i="2"/>
  <c r="F766" i="2"/>
  <c r="F767" i="2"/>
  <c r="J767" i="2" s="1"/>
  <c r="F768" i="2"/>
  <c r="J768" i="2" s="1"/>
  <c r="F769" i="2"/>
  <c r="F770" i="2"/>
  <c r="I766" i="2"/>
  <c r="I767" i="2"/>
  <c r="I768" i="2"/>
  <c r="I769" i="2"/>
  <c r="J769" i="2" s="1"/>
  <c r="I770" i="2"/>
  <c r="J770" i="2"/>
  <c r="F756" i="2"/>
  <c r="F763" i="2" s="1"/>
  <c r="F757" i="2"/>
  <c r="F758" i="2"/>
  <c r="F759" i="2"/>
  <c r="F760" i="2"/>
  <c r="J760" i="2" s="1"/>
  <c r="F761" i="2"/>
  <c r="F762" i="2"/>
  <c r="I756" i="2"/>
  <c r="I763" i="2" s="1"/>
  <c r="I757" i="2"/>
  <c r="I758" i="2"/>
  <c r="I759" i="2"/>
  <c r="I760" i="2"/>
  <c r="I761" i="2"/>
  <c r="I762" i="2"/>
  <c r="J762" i="2"/>
  <c r="J761" i="2"/>
  <c r="J759" i="2"/>
  <c r="J758" i="2"/>
  <c r="J757" i="2"/>
  <c r="F736" i="2"/>
  <c r="J736" i="2" s="1"/>
  <c r="F737" i="2"/>
  <c r="F738" i="2"/>
  <c r="F739" i="2"/>
  <c r="F740" i="2"/>
  <c r="J740" i="2" s="1"/>
  <c r="F741" i="2"/>
  <c r="F742" i="2"/>
  <c r="F743" i="2"/>
  <c r="F744" i="2"/>
  <c r="I736" i="2"/>
  <c r="I737" i="2"/>
  <c r="I738" i="2"/>
  <c r="I739" i="2"/>
  <c r="I740" i="2"/>
  <c r="I741" i="2"/>
  <c r="I742" i="2"/>
  <c r="J742" i="2" s="1"/>
  <c r="I743" i="2"/>
  <c r="J743" i="2"/>
  <c r="J741" i="2"/>
  <c r="J739" i="2"/>
  <c r="J738" i="2"/>
  <c r="J737" i="2"/>
  <c r="F728" i="2"/>
  <c r="F729" i="2"/>
  <c r="F730" i="2"/>
  <c r="F731" i="2"/>
  <c r="F732" i="2"/>
  <c r="F733" i="2"/>
  <c r="I728" i="2"/>
  <c r="I729" i="2"/>
  <c r="I730" i="2"/>
  <c r="I731" i="2"/>
  <c r="J731" i="2" s="1"/>
  <c r="I732" i="2"/>
  <c r="J732" i="2"/>
  <c r="J729" i="2"/>
  <c r="J728" i="2"/>
  <c r="F718" i="2"/>
  <c r="F719" i="2"/>
  <c r="F720" i="2"/>
  <c r="F721" i="2"/>
  <c r="F722" i="2"/>
  <c r="F723" i="2"/>
  <c r="F724" i="2"/>
  <c r="F725" i="2"/>
  <c r="I718" i="2"/>
  <c r="I719" i="2"/>
  <c r="I720" i="2"/>
  <c r="I721" i="2"/>
  <c r="I722" i="2"/>
  <c r="I723" i="2"/>
  <c r="I724" i="2"/>
  <c r="I725" i="2"/>
  <c r="J723" i="2"/>
  <c r="J722" i="2"/>
  <c r="J719" i="2"/>
  <c r="J718" i="2"/>
  <c r="F699" i="2"/>
  <c r="F700" i="2"/>
  <c r="F701" i="2"/>
  <c r="F702" i="2"/>
  <c r="J702" i="2" s="1"/>
  <c r="F703" i="2"/>
  <c r="F704" i="2"/>
  <c r="F705" i="2"/>
  <c r="F706" i="2"/>
  <c r="J706" i="2" s="1"/>
  <c r="I699" i="2"/>
  <c r="I700" i="2"/>
  <c r="I701" i="2"/>
  <c r="I702" i="2"/>
  <c r="I703" i="2"/>
  <c r="I704" i="2"/>
  <c r="J704" i="2" s="1"/>
  <c r="I705" i="2"/>
  <c r="I706" i="2"/>
  <c r="J703" i="2"/>
  <c r="J699" i="2"/>
  <c r="F691" i="2"/>
  <c r="F692" i="2"/>
  <c r="F693" i="2"/>
  <c r="F694" i="2"/>
  <c r="J694" i="2" s="1"/>
  <c r="F695" i="2"/>
  <c r="J695" i="2" s="1"/>
  <c r="I691" i="2"/>
  <c r="I692" i="2"/>
  <c r="J692" i="2" s="1"/>
  <c r="I693" i="2"/>
  <c r="I694" i="2"/>
  <c r="I695" i="2"/>
  <c r="I696" i="2"/>
  <c r="J693" i="2"/>
  <c r="F681" i="2"/>
  <c r="F682" i="2"/>
  <c r="F683" i="2"/>
  <c r="F684" i="2"/>
  <c r="F685" i="2"/>
  <c r="F686" i="2"/>
  <c r="F687" i="2"/>
  <c r="I681" i="2"/>
  <c r="I682" i="2"/>
  <c r="I683" i="2"/>
  <c r="I684" i="2"/>
  <c r="I685" i="2"/>
  <c r="I686" i="2"/>
  <c r="J686" i="2" s="1"/>
  <c r="I687" i="2"/>
  <c r="J687" i="2"/>
  <c r="J685" i="2"/>
  <c r="J684" i="2"/>
  <c r="J683" i="2"/>
  <c r="J681" i="2"/>
  <c r="F662" i="2"/>
  <c r="F663" i="2"/>
  <c r="F664" i="2"/>
  <c r="J664" i="2" s="1"/>
  <c r="F665" i="2"/>
  <c r="F666" i="2"/>
  <c r="F667" i="2"/>
  <c r="F668" i="2"/>
  <c r="J668" i="2" s="1"/>
  <c r="F669" i="2"/>
  <c r="I662" i="2"/>
  <c r="I663" i="2"/>
  <c r="I670" i="2" s="1"/>
  <c r="I664" i="2"/>
  <c r="I665" i="2"/>
  <c r="I666" i="2"/>
  <c r="I667" i="2"/>
  <c r="I668" i="2"/>
  <c r="I669" i="2"/>
  <c r="J669" i="2"/>
  <c r="J667" i="2"/>
  <c r="J666" i="2"/>
  <c r="J665" i="2"/>
  <c r="J663" i="2"/>
  <c r="J662" i="2"/>
  <c r="F654" i="2"/>
  <c r="F655" i="2"/>
  <c r="F656" i="2"/>
  <c r="F657" i="2"/>
  <c r="F658" i="2"/>
  <c r="I654" i="2"/>
  <c r="J654" i="2" s="1"/>
  <c r="I655" i="2"/>
  <c r="J655" i="2" s="1"/>
  <c r="I656" i="2"/>
  <c r="I657" i="2"/>
  <c r="I658" i="2"/>
  <c r="J658" i="2" s="1"/>
  <c r="I659" i="2"/>
  <c r="J657" i="2"/>
  <c r="F644" i="2"/>
  <c r="F645" i="2"/>
  <c r="J645" i="2" s="1"/>
  <c r="F646" i="2"/>
  <c r="F647" i="2"/>
  <c r="F648" i="2"/>
  <c r="J648" i="2" s="1"/>
  <c r="F649" i="2"/>
  <c r="J649" i="2" s="1"/>
  <c r="F650" i="2"/>
  <c r="I644" i="2"/>
  <c r="I645" i="2"/>
  <c r="I646" i="2"/>
  <c r="I647" i="2"/>
  <c r="I648" i="2"/>
  <c r="I649" i="2"/>
  <c r="I650" i="2"/>
  <c r="J650" i="2"/>
  <c r="J647" i="2"/>
  <c r="J646" i="2"/>
  <c r="F625" i="2"/>
  <c r="J625" i="2" s="1"/>
  <c r="F626" i="2"/>
  <c r="F627" i="2"/>
  <c r="F628" i="2"/>
  <c r="F629" i="2"/>
  <c r="J629" i="2" s="1"/>
  <c r="F630" i="2"/>
  <c r="F631" i="2"/>
  <c r="F632" i="2"/>
  <c r="F633" i="2"/>
  <c r="I625" i="2"/>
  <c r="I626" i="2"/>
  <c r="I627" i="2"/>
  <c r="I628" i="2"/>
  <c r="I629" i="2"/>
  <c r="I630" i="2"/>
  <c r="I631" i="2"/>
  <c r="I632" i="2"/>
  <c r="J632" i="2" s="1"/>
  <c r="J631" i="2"/>
  <c r="J630" i="2"/>
  <c r="J627" i="2"/>
  <c r="J626" i="2"/>
  <c r="F617" i="2"/>
  <c r="F618" i="2"/>
  <c r="J618" i="2" s="1"/>
  <c r="F619" i="2"/>
  <c r="F620" i="2"/>
  <c r="F621" i="2"/>
  <c r="I617" i="2"/>
  <c r="I618" i="2"/>
  <c r="I619" i="2"/>
  <c r="I620" i="2"/>
  <c r="J620" i="2" s="1"/>
  <c r="I621" i="2"/>
  <c r="J621" i="2" s="1"/>
  <c r="F607" i="2"/>
  <c r="F608" i="2"/>
  <c r="F609" i="2"/>
  <c r="F610" i="2"/>
  <c r="F611" i="2"/>
  <c r="F612" i="2"/>
  <c r="F613" i="2"/>
  <c r="I607" i="2"/>
  <c r="I608" i="2"/>
  <c r="I609" i="2"/>
  <c r="I610" i="2"/>
  <c r="I611" i="2"/>
  <c r="I612" i="2"/>
  <c r="I613" i="2"/>
  <c r="J613" i="2"/>
  <c r="J612" i="2"/>
  <c r="J610" i="2"/>
  <c r="J609" i="2"/>
  <c r="J608" i="2"/>
  <c r="F588" i="2"/>
  <c r="J588" i="2" s="1"/>
  <c r="F589" i="2"/>
  <c r="F590" i="2"/>
  <c r="F591" i="2"/>
  <c r="F592" i="2"/>
  <c r="J592" i="2" s="1"/>
  <c r="F593" i="2"/>
  <c r="F594" i="2"/>
  <c r="F595" i="2"/>
  <c r="J595" i="2" s="1"/>
  <c r="F596" i="2"/>
  <c r="I588" i="2"/>
  <c r="I589" i="2"/>
  <c r="I590" i="2"/>
  <c r="I591" i="2"/>
  <c r="I592" i="2"/>
  <c r="I593" i="2"/>
  <c r="I594" i="2"/>
  <c r="J594" i="2" s="1"/>
  <c r="I595" i="2"/>
  <c r="J593" i="2"/>
  <c r="J591" i="2"/>
  <c r="J589" i="2"/>
  <c r="F580" i="2"/>
  <c r="J580" i="2" s="1"/>
  <c r="F581" i="2"/>
  <c r="F582" i="2"/>
  <c r="F583" i="2"/>
  <c r="F584" i="2"/>
  <c r="F585" i="2"/>
  <c r="I580" i="2"/>
  <c r="I581" i="2"/>
  <c r="I582" i="2"/>
  <c r="I583" i="2"/>
  <c r="J583" i="2" s="1"/>
  <c r="I584" i="2"/>
  <c r="J584" i="2"/>
  <c r="J581" i="2"/>
  <c r="F570" i="2"/>
  <c r="F571" i="2"/>
  <c r="F572" i="2"/>
  <c r="F573" i="2"/>
  <c r="F574" i="2"/>
  <c r="F575" i="2"/>
  <c r="F576" i="2"/>
  <c r="I570" i="2"/>
  <c r="I571" i="2"/>
  <c r="I572" i="2"/>
  <c r="I573" i="2"/>
  <c r="I574" i="2"/>
  <c r="I575" i="2"/>
  <c r="I576" i="2"/>
  <c r="J575" i="2"/>
  <c r="J574" i="2"/>
  <c r="J571" i="2"/>
  <c r="J570" i="2"/>
  <c r="F551" i="2"/>
  <c r="F552" i="2"/>
  <c r="F553" i="2"/>
  <c r="F554" i="2"/>
  <c r="F555" i="2"/>
  <c r="F556" i="2"/>
  <c r="F557" i="2"/>
  <c r="F558" i="2"/>
  <c r="I551" i="2"/>
  <c r="I552" i="2"/>
  <c r="I553" i="2"/>
  <c r="I554" i="2"/>
  <c r="I555" i="2"/>
  <c r="I556" i="2"/>
  <c r="J556" i="2" s="1"/>
  <c r="I557" i="2"/>
  <c r="I558" i="2"/>
  <c r="J558" i="2"/>
  <c r="J555" i="2"/>
  <c r="J554" i="2"/>
  <c r="J551" i="2"/>
  <c r="F543" i="2"/>
  <c r="F544" i="2"/>
  <c r="F545" i="2"/>
  <c r="F546" i="2"/>
  <c r="J546" i="2" s="1"/>
  <c r="F547" i="2"/>
  <c r="J547" i="2" s="1"/>
  <c r="I543" i="2"/>
  <c r="I544" i="2"/>
  <c r="I545" i="2"/>
  <c r="I548" i="2" s="1"/>
  <c r="I546" i="2"/>
  <c r="I547" i="2"/>
  <c r="J545" i="2"/>
  <c r="J544" i="2"/>
  <c r="F533" i="2"/>
  <c r="F534" i="2"/>
  <c r="F535" i="2"/>
  <c r="F536" i="2"/>
  <c r="F537" i="2"/>
  <c r="F538" i="2"/>
  <c r="F539" i="2"/>
  <c r="I533" i="2"/>
  <c r="I534" i="2"/>
  <c r="I535" i="2"/>
  <c r="I536" i="2"/>
  <c r="I537" i="2"/>
  <c r="I538" i="2"/>
  <c r="I539" i="2"/>
  <c r="J539" i="2"/>
  <c r="J538" i="2"/>
  <c r="J537" i="2"/>
  <c r="J536" i="2"/>
  <c r="J535" i="2"/>
  <c r="J534" i="2"/>
  <c r="J533" i="2"/>
  <c r="F514" i="2"/>
  <c r="F515" i="2"/>
  <c r="F516" i="2"/>
  <c r="J516" i="2" s="1"/>
  <c r="F517" i="2"/>
  <c r="F518" i="2"/>
  <c r="F519" i="2"/>
  <c r="J519" i="2" s="1"/>
  <c r="F520" i="2"/>
  <c r="J520" i="2" s="1"/>
  <c r="F521" i="2"/>
  <c r="I514" i="2"/>
  <c r="J514" i="2" s="1"/>
  <c r="I515" i="2"/>
  <c r="I522" i="2" s="1"/>
  <c r="I516" i="2"/>
  <c r="I517" i="2"/>
  <c r="I518" i="2"/>
  <c r="I519" i="2"/>
  <c r="I520" i="2"/>
  <c r="I521" i="2"/>
  <c r="J521" i="2"/>
  <c r="J518" i="2"/>
  <c r="J517" i="2"/>
  <c r="J515" i="2"/>
  <c r="F506" i="2"/>
  <c r="F507" i="2"/>
  <c r="F508" i="2"/>
  <c r="F509" i="2"/>
  <c r="F510" i="2"/>
  <c r="I506" i="2"/>
  <c r="J506" i="2" s="1"/>
  <c r="I507" i="2"/>
  <c r="J507" i="2" s="1"/>
  <c r="I508" i="2"/>
  <c r="I509" i="2"/>
  <c r="I510" i="2"/>
  <c r="J510" i="2" s="1"/>
  <c r="I511" i="2"/>
  <c r="J509" i="2"/>
  <c r="F496" i="2"/>
  <c r="F497" i="2"/>
  <c r="J497" i="2" s="1"/>
  <c r="F498" i="2"/>
  <c r="F499" i="2"/>
  <c r="F500" i="2"/>
  <c r="J500" i="2" s="1"/>
  <c r="F501" i="2"/>
  <c r="J501" i="2" s="1"/>
  <c r="F502" i="2"/>
  <c r="I496" i="2"/>
  <c r="I497" i="2"/>
  <c r="I498" i="2"/>
  <c r="I499" i="2"/>
  <c r="I500" i="2"/>
  <c r="I501" i="2"/>
  <c r="I502" i="2"/>
  <c r="J502" i="2"/>
  <c r="J499" i="2"/>
  <c r="J498" i="2"/>
  <c r="F477" i="2"/>
  <c r="F478" i="2"/>
  <c r="F485" i="2" s="1"/>
  <c r="J485" i="2" s="1"/>
  <c r="F479" i="2"/>
  <c r="F480" i="2"/>
  <c r="F481" i="2"/>
  <c r="F482" i="2"/>
  <c r="F483" i="2"/>
  <c r="F484" i="2"/>
  <c r="I477" i="2"/>
  <c r="I478" i="2"/>
  <c r="I479" i="2"/>
  <c r="I480" i="2"/>
  <c r="J480" i="2" s="1"/>
  <c r="I481" i="2"/>
  <c r="I482" i="2"/>
  <c r="I483" i="2"/>
  <c r="I484" i="2"/>
  <c r="J484" i="2" s="1"/>
  <c r="I485" i="2"/>
  <c r="J483" i="2"/>
  <c r="J482" i="2"/>
  <c r="J479" i="2"/>
  <c r="J478" i="2"/>
  <c r="F469" i="2"/>
  <c r="F470" i="2"/>
  <c r="J470" i="2" s="1"/>
  <c r="F471" i="2"/>
  <c r="J471" i="2" s="1"/>
  <c r="F472" i="2"/>
  <c r="F473" i="2"/>
  <c r="F474" i="2"/>
  <c r="I469" i="2"/>
  <c r="I470" i="2"/>
  <c r="I471" i="2"/>
  <c r="I472" i="2"/>
  <c r="I473" i="2"/>
  <c r="J473" i="2"/>
  <c r="J472" i="2"/>
  <c r="J469" i="2"/>
  <c r="F459" i="2"/>
  <c r="F460" i="2"/>
  <c r="F461" i="2"/>
  <c r="F462" i="2"/>
  <c r="F463" i="2"/>
  <c r="F464" i="2"/>
  <c r="F465" i="2"/>
  <c r="F466" i="2"/>
  <c r="I459" i="2"/>
  <c r="I460" i="2"/>
  <c r="I461" i="2"/>
  <c r="I462" i="2"/>
  <c r="I463" i="2"/>
  <c r="I464" i="2"/>
  <c r="I465" i="2"/>
  <c r="I466" i="2"/>
  <c r="J465" i="2"/>
  <c r="J464" i="2"/>
  <c r="J463" i="2"/>
  <c r="J461" i="2"/>
  <c r="J460" i="2"/>
  <c r="J459" i="2"/>
  <c r="F440" i="2"/>
  <c r="J440" i="2" s="1"/>
  <c r="F441" i="2"/>
  <c r="F442" i="2"/>
  <c r="F443" i="2"/>
  <c r="F444" i="2"/>
  <c r="J444" i="2" s="1"/>
  <c r="F445" i="2"/>
  <c r="F446" i="2"/>
  <c r="F447" i="2"/>
  <c r="J447" i="2" s="1"/>
  <c r="I440" i="2"/>
  <c r="I441" i="2"/>
  <c r="I442" i="2"/>
  <c r="I443" i="2"/>
  <c r="I444" i="2"/>
  <c r="I445" i="2"/>
  <c r="I446" i="2"/>
  <c r="I447" i="2"/>
  <c r="J446" i="2"/>
  <c r="J445" i="2"/>
  <c r="J441" i="2"/>
  <c r="F432" i="2"/>
  <c r="F433" i="2"/>
  <c r="F434" i="2"/>
  <c r="F435" i="2"/>
  <c r="F436" i="2"/>
  <c r="J436" i="2" s="1"/>
  <c r="I432" i="2"/>
  <c r="I433" i="2"/>
  <c r="I434" i="2"/>
  <c r="I435" i="2"/>
  <c r="J435" i="2" s="1"/>
  <c r="I436" i="2"/>
  <c r="J433" i="2"/>
  <c r="F422" i="2"/>
  <c r="F423" i="2"/>
  <c r="F424" i="2"/>
  <c r="F425" i="2"/>
  <c r="F426" i="2"/>
  <c r="F427" i="2"/>
  <c r="F428" i="2"/>
  <c r="F429" i="2"/>
  <c r="I422" i="2"/>
  <c r="I423" i="2"/>
  <c r="I424" i="2"/>
  <c r="I425" i="2"/>
  <c r="I426" i="2"/>
  <c r="I427" i="2"/>
  <c r="I428" i="2"/>
  <c r="I429" i="2"/>
  <c r="J427" i="2"/>
  <c r="J426" i="2"/>
  <c r="J423" i="2"/>
  <c r="J422" i="2"/>
  <c r="F403" i="2"/>
  <c r="F404" i="2"/>
  <c r="F405" i="2"/>
  <c r="F406" i="2"/>
  <c r="F407" i="2"/>
  <c r="F408" i="2"/>
  <c r="F409" i="2"/>
  <c r="F410" i="2"/>
  <c r="I403" i="2"/>
  <c r="I404" i="2"/>
  <c r="I405" i="2"/>
  <c r="I406" i="2"/>
  <c r="I407" i="2"/>
  <c r="I408" i="2"/>
  <c r="J408" i="2" s="1"/>
  <c r="I409" i="2"/>
  <c r="I410" i="2"/>
  <c r="J410" i="2"/>
  <c r="J407" i="2"/>
  <c r="J406" i="2"/>
  <c r="J403" i="2"/>
  <c r="F395" i="2"/>
  <c r="F396" i="2"/>
  <c r="F397" i="2"/>
  <c r="F398" i="2"/>
  <c r="J398" i="2" s="1"/>
  <c r="F399" i="2"/>
  <c r="J399" i="2" s="1"/>
  <c r="I395" i="2"/>
  <c r="I396" i="2"/>
  <c r="J396" i="2" s="1"/>
  <c r="I397" i="2"/>
  <c r="I400" i="2" s="1"/>
  <c r="I398" i="2"/>
  <c r="I399" i="2"/>
  <c r="J397" i="2"/>
  <c r="F385" i="2"/>
  <c r="F386" i="2"/>
  <c r="F387" i="2"/>
  <c r="J387" i="2" s="1"/>
  <c r="F388" i="2"/>
  <c r="F389" i="2"/>
  <c r="F390" i="2"/>
  <c r="J390" i="2" s="1"/>
  <c r="F391" i="2"/>
  <c r="I385" i="2"/>
  <c r="I386" i="2"/>
  <c r="I387" i="2"/>
  <c r="I388" i="2"/>
  <c r="I389" i="2"/>
  <c r="I390" i="2"/>
  <c r="I391" i="2"/>
  <c r="J391" i="2"/>
  <c r="J389" i="2"/>
  <c r="J388" i="2"/>
  <c r="J385" i="2"/>
  <c r="F366" i="2"/>
  <c r="F367" i="2"/>
  <c r="F368" i="2"/>
  <c r="J368" i="2" s="1"/>
  <c r="F369" i="2"/>
  <c r="F370" i="2"/>
  <c r="F371" i="2"/>
  <c r="F372" i="2"/>
  <c r="J372" i="2" s="1"/>
  <c r="F373" i="2"/>
  <c r="I366" i="2"/>
  <c r="J366" i="2" s="1"/>
  <c r="I367" i="2"/>
  <c r="I368" i="2"/>
  <c r="I369" i="2"/>
  <c r="I370" i="2"/>
  <c r="J370" i="2" s="1"/>
  <c r="I371" i="2"/>
  <c r="I372" i="2"/>
  <c r="I373" i="2"/>
  <c r="I374" i="2"/>
  <c r="J373" i="2"/>
  <c r="J369" i="2"/>
  <c r="F358" i="2"/>
  <c r="F363" i="2" s="1"/>
  <c r="F359" i="2"/>
  <c r="F360" i="2"/>
  <c r="F361" i="2"/>
  <c r="F362" i="2"/>
  <c r="I358" i="2"/>
  <c r="I359" i="2"/>
  <c r="J359" i="2" s="1"/>
  <c r="I360" i="2"/>
  <c r="I361" i="2"/>
  <c r="I362" i="2"/>
  <c r="J362" i="2" s="1"/>
  <c r="J361" i="2"/>
  <c r="J360" i="2"/>
  <c r="J358" i="2"/>
  <c r="F348" i="2"/>
  <c r="F349" i="2"/>
  <c r="F350" i="2"/>
  <c r="F355" i="2" s="1"/>
  <c r="F351" i="2"/>
  <c r="F352" i="2"/>
  <c r="F353" i="2"/>
  <c r="F354" i="2"/>
  <c r="I348" i="2"/>
  <c r="I349" i="2"/>
  <c r="I350" i="2"/>
  <c r="I355" i="2" s="1"/>
  <c r="I351" i="2"/>
  <c r="I352" i="2"/>
  <c r="I353" i="2"/>
  <c r="I354" i="2"/>
  <c r="J353" i="2"/>
  <c r="J352" i="2"/>
  <c r="J349" i="2"/>
  <c r="J348" i="2"/>
  <c r="F329" i="2"/>
  <c r="F330" i="2"/>
  <c r="F331" i="2"/>
  <c r="F332" i="2"/>
  <c r="F333" i="2"/>
  <c r="F334" i="2"/>
  <c r="F335" i="2"/>
  <c r="F336" i="2"/>
  <c r="J336" i="2" s="1"/>
  <c r="I329" i="2"/>
  <c r="I330" i="2"/>
  <c r="I331" i="2"/>
  <c r="I332" i="2"/>
  <c r="I333" i="2"/>
  <c r="I334" i="2"/>
  <c r="J334" i="2" s="1"/>
  <c r="I335" i="2"/>
  <c r="I336" i="2"/>
  <c r="J333" i="2"/>
  <c r="J332" i="2"/>
  <c r="J329" i="2"/>
  <c r="F321" i="2"/>
  <c r="F322" i="2"/>
  <c r="F323" i="2"/>
  <c r="F324" i="2"/>
  <c r="J324" i="2" s="1"/>
  <c r="F325" i="2"/>
  <c r="J325" i="2" s="1"/>
  <c r="I321" i="2"/>
  <c r="I322" i="2"/>
  <c r="I323" i="2"/>
  <c r="I324" i="2"/>
  <c r="I325" i="2"/>
  <c r="I326" i="2"/>
  <c r="J323" i="2"/>
  <c r="J322" i="2"/>
  <c r="F311" i="2"/>
  <c r="F318" i="2" s="1"/>
  <c r="F312" i="2"/>
  <c r="F313" i="2"/>
  <c r="F314" i="2"/>
  <c r="F315" i="2"/>
  <c r="J315" i="2" s="1"/>
  <c r="F316" i="2"/>
  <c r="F317" i="2"/>
  <c r="I311" i="2"/>
  <c r="I318" i="2" s="1"/>
  <c r="I312" i="2"/>
  <c r="J312" i="2" s="1"/>
  <c r="I313" i="2"/>
  <c r="I314" i="2"/>
  <c r="I315" i="2"/>
  <c r="I316" i="2"/>
  <c r="I317" i="2"/>
  <c r="J317" i="2"/>
  <c r="J316" i="2"/>
  <c r="J314" i="2"/>
  <c r="J313" i="2"/>
  <c r="F292" i="2"/>
  <c r="F293" i="2"/>
  <c r="F294" i="2"/>
  <c r="J294" i="2" s="1"/>
  <c r="F295" i="2"/>
  <c r="F296" i="2"/>
  <c r="F297" i="2"/>
  <c r="J297" i="2" s="1"/>
  <c r="F298" i="2"/>
  <c r="J298" i="2" s="1"/>
  <c r="F299" i="2"/>
  <c r="I292" i="2"/>
  <c r="J292" i="2" s="1"/>
  <c r="I293" i="2"/>
  <c r="I294" i="2"/>
  <c r="I295" i="2"/>
  <c r="J295" i="2" s="1"/>
  <c r="I296" i="2"/>
  <c r="J296" i="2" s="1"/>
  <c r="I297" i="2"/>
  <c r="I298" i="2"/>
  <c r="I299" i="2"/>
  <c r="J299" i="2" s="1"/>
  <c r="I300" i="2"/>
  <c r="J293" i="2"/>
  <c r="F284" i="2"/>
  <c r="F285" i="2"/>
  <c r="F286" i="2"/>
  <c r="F289" i="2" s="1"/>
  <c r="F287" i="2"/>
  <c r="F288" i="2"/>
  <c r="I284" i="2"/>
  <c r="J284" i="2" s="1"/>
  <c r="I285" i="2"/>
  <c r="I286" i="2"/>
  <c r="I287" i="2"/>
  <c r="I288" i="2"/>
  <c r="J288" i="2" s="1"/>
  <c r="I289" i="2"/>
  <c r="J287" i="2"/>
  <c r="F274" i="2"/>
  <c r="F275" i="2"/>
  <c r="J275" i="2" s="1"/>
  <c r="F276" i="2"/>
  <c r="F277" i="2"/>
  <c r="F278" i="2"/>
  <c r="J278" i="2" s="1"/>
  <c r="F279" i="2"/>
  <c r="J279" i="2" s="1"/>
  <c r="F280" i="2"/>
  <c r="I274" i="2"/>
  <c r="I275" i="2"/>
  <c r="I276" i="2"/>
  <c r="I277" i="2"/>
  <c r="I278" i="2"/>
  <c r="I279" i="2"/>
  <c r="I280" i="2"/>
  <c r="J280" i="2"/>
  <c r="J277" i="2"/>
  <c r="J276" i="2"/>
  <c r="F255" i="2"/>
  <c r="J255" i="2" s="1"/>
  <c r="F256" i="2"/>
  <c r="F257" i="2"/>
  <c r="F258" i="2"/>
  <c r="F259" i="2"/>
  <c r="J259" i="2" s="1"/>
  <c r="F260" i="2"/>
  <c r="F261" i="2"/>
  <c r="F262" i="2"/>
  <c r="F263" i="2"/>
  <c r="I255" i="2"/>
  <c r="I256" i="2"/>
  <c r="I257" i="2"/>
  <c r="I258" i="2"/>
  <c r="J258" i="2" s="1"/>
  <c r="I259" i="2"/>
  <c r="I260" i="2"/>
  <c r="I261" i="2"/>
  <c r="I262" i="2"/>
  <c r="J262" i="2" s="1"/>
  <c r="J261" i="2"/>
  <c r="J260" i="2"/>
  <c r="J257" i="2"/>
  <c r="J256" i="2"/>
  <c r="F247" i="2"/>
  <c r="F248" i="2"/>
  <c r="J248" i="2" s="1"/>
  <c r="F249" i="2"/>
  <c r="J249" i="2" s="1"/>
  <c r="F250" i="2"/>
  <c r="F251" i="2"/>
  <c r="F252" i="2"/>
  <c r="I247" i="2"/>
  <c r="I248" i="2"/>
  <c r="I249" i="2"/>
  <c r="I250" i="2"/>
  <c r="J250" i="2" s="1"/>
  <c r="I251" i="2"/>
  <c r="J251" i="2" s="1"/>
  <c r="J247" i="2"/>
  <c r="F237" i="2"/>
  <c r="F238" i="2"/>
  <c r="F239" i="2"/>
  <c r="F240" i="2"/>
  <c r="J240" i="2" s="1"/>
  <c r="F241" i="2"/>
  <c r="F242" i="2"/>
  <c r="F243" i="2"/>
  <c r="F244" i="2"/>
  <c r="J244" i="2" s="1"/>
  <c r="I237" i="2"/>
  <c r="I238" i="2"/>
  <c r="I239" i="2"/>
  <c r="I240" i="2"/>
  <c r="I241" i="2"/>
  <c r="I242" i="2"/>
  <c r="I243" i="2"/>
  <c r="I244" i="2"/>
  <c r="J243" i="2"/>
  <c r="J242" i="2"/>
  <c r="J241" i="2"/>
  <c r="J239" i="2"/>
  <c r="J238" i="2"/>
  <c r="J237" i="2"/>
  <c r="F217" i="2"/>
  <c r="J217" i="2" s="1"/>
  <c r="F218" i="2"/>
  <c r="F219" i="2"/>
  <c r="F220" i="2"/>
  <c r="F225" i="2" s="1"/>
  <c r="F221" i="2"/>
  <c r="J221" i="2" s="1"/>
  <c r="F222" i="2"/>
  <c r="F223" i="2"/>
  <c r="F224" i="2"/>
  <c r="J224" i="2" s="1"/>
  <c r="I217" i="2"/>
  <c r="I218" i="2"/>
  <c r="I219" i="2"/>
  <c r="I220" i="2"/>
  <c r="I221" i="2"/>
  <c r="I222" i="2"/>
  <c r="I223" i="2"/>
  <c r="J223" i="2" s="1"/>
  <c r="I224" i="2"/>
  <c r="J222" i="2"/>
  <c r="J218" i="2"/>
  <c r="F209" i="2"/>
  <c r="J209" i="2" s="1"/>
  <c r="F210" i="2"/>
  <c r="F211" i="2"/>
  <c r="F212" i="2"/>
  <c r="F213" i="2"/>
  <c r="I209" i="2"/>
  <c r="I210" i="2"/>
  <c r="I211" i="2"/>
  <c r="I212" i="2"/>
  <c r="J212" i="2" s="1"/>
  <c r="I213" i="2"/>
  <c r="J213" i="2"/>
  <c r="J210" i="2"/>
  <c r="F199" i="2"/>
  <c r="F200" i="2"/>
  <c r="F201" i="2"/>
  <c r="F202" i="2"/>
  <c r="F203" i="2"/>
  <c r="F204" i="2"/>
  <c r="F205" i="2"/>
  <c r="I199" i="2"/>
  <c r="I200" i="2"/>
  <c r="I201" i="2"/>
  <c r="I206" i="2" s="1"/>
  <c r="I202" i="2"/>
  <c r="I203" i="2"/>
  <c r="I204" i="2"/>
  <c r="I205" i="2"/>
  <c r="J204" i="2"/>
  <c r="J203" i="2"/>
  <c r="J200" i="2"/>
  <c r="J199" i="2"/>
  <c r="F179" i="2"/>
  <c r="F180" i="2"/>
  <c r="F181" i="2"/>
  <c r="F182" i="2"/>
  <c r="F183" i="2"/>
  <c r="F184" i="2"/>
  <c r="F185" i="2"/>
  <c r="F186" i="2"/>
  <c r="I179" i="2"/>
  <c r="I180" i="2"/>
  <c r="I181" i="2"/>
  <c r="I182" i="2"/>
  <c r="I183" i="2"/>
  <c r="I184" i="2"/>
  <c r="J184" i="2" s="1"/>
  <c r="I185" i="2"/>
  <c r="I186" i="2"/>
  <c r="J186" i="2"/>
  <c r="J183" i="2"/>
  <c r="J182" i="2"/>
  <c r="J179" i="2"/>
  <c r="F171" i="2"/>
  <c r="F172" i="2"/>
  <c r="F173" i="2"/>
  <c r="F174" i="2"/>
  <c r="J174" i="2" s="1"/>
  <c r="F175" i="2"/>
  <c r="J175" i="2" s="1"/>
  <c r="I171" i="2"/>
  <c r="I172" i="2"/>
  <c r="I173" i="2"/>
  <c r="I174" i="2"/>
  <c r="I175" i="2"/>
  <c r="I176" i="2"/>
  <c r="J173" i="2"/>
  <c r="J172" i="2"/>
  <c r="F161" i="2"/>
  <c r="F162" i="2"/>
  <c r="F163" i="2"/>
  <c r="F164" i="2"/>
  <c r="F165" i="2"/>
  <c r="F166" i="2"/>
  <c r="F167" i="2"/>
  <c r="I161" i="2"/>
  <c r="I162" i="2"/>
  <c r="I163" i="2"/>
  <c r="I164" i="2"/>
  <c r="I165" i="2"/>
  <c r="I166" i="2"/>
  <c r="I167" i="2"/>
  <c r="J167" i="2"/>
  <c r="J166" i="2"/>
  <c r="J165" i="2"/>
  <c r="J164" i="2"/>
  <c r="J163" i="2"/>
  <c r="J162" i="2"/>
  <c r="J161" i="2"/>
  <c r="F142" i="2"/>
  <c r="F143" i="2"/>
  <c r="F144" i="2"/>
  <c r="J144" i="2" s="1"/>
  <c r="F145" i="2"/>
  <c r="F146" i="2"/>
  <c r="F147" i="2"/>
  <c r="J147" i="2" s="1"/>
  <c r="F148" i="2"/>
  <c r="J148" i="2" s="1"/>
  <c r="F149" i="2"/>
  <c r="I142" i="2"/>
  <c r="I143" i="2"/>
  <c r="I150" i="2" s="1"/>
  <c r="I144" i="2"/>
  <c r="I145" i="2"/>
  <c r="I146" i="2"/>
  <c r="I147" i="2"/>
  <c r="I148" i="2"/>
  <c r="I149" i="2"/>
  <c r="J149" i="2" s="1"/>
  <c r="J146" i="2"/>
  <c r="J145" i="2"/>
  <c r="J143" i="2"/>
  <c r="J142" i="2"/>
  <c r="F134" i="2"/>
  <c r="F135" i="2"/>
  <c r="F136" i="2"/>
  <c r="J136" i="2" s="1"/>
  <c r="F137" i="2"/>
  <c r="F138" i="2"/>
  <c r="I134" i="2"/>
  <c r="I135" i="2"/>
  <c r="J135" i="2" s="1"/>
  <c r="I136" i="2"/>
  <c r="I137" i="2"/>
  <c r="I138" i="2"/>
  <c r="I139" i="2"/>
  <c r="J137" i="2"/>
  <c r="F124" i="2"/>
  <c r="F125" i="2"/>
  <c r="J125" i="2" s="1"/>
  <c r="F126" i="2"/>
  <c r="F127" i="2"/>
  <c r="F128" i="2"/>
  <c r="F129" i="2"/>
  <c r="J129" i="2" s="1"/>
  <c r="F130" i="2"/>
  <c r="I124" i="2"/>
  <c r="I125" i="2"/>
  <c r="I126" i="2"/>
  <c r="I127" i="2"/>
  <c r="I128" i="2"/>
  <c r="I129" i="2"/>
  <c r="I130" i="2"/>
  <c r="J130" i="2"/>
  <c r="J127" i="2"/>
  <c r="J126" i="2"/>
  <c r="F104" i="2"/>
  <c r="J104" i="2" s="1"/>
  <c r="F105" i="2"/>
  <c r="F106" i="2"/>
  <c r="F107" i="2"/>
  <c r="F108" i="2"/>
  <c r="J108" i="2" s="1"/>
  <c r="F109" i="2"/>
  <c r="F110" i="2"/>
  <c r="F111" i="2"/>
  <c r="F112" i="2"/>
  <c r="I104" i="2"/>
  <c r="I105" i="2"/>
  <c r="I106" i="2"/>
  <c r="I107" i="2"/>
  <c r="J107" i="2" s="1"/>
  <c r="I108" i="2"/>
  <c r="I109" i="2"/>
  <c r="I110" i="2"/>
  <c r="I111" i="2"/>
  <c r="J111" i="2" s="1"/>
  <c r="J110" i="2"/>
  <c r="J109" i="2"/>
  <c r="J106" i="2"/>
  <c r="J105" i="2"/>
  <c r="F96" i="2"/>
  <c r="F101" i="2" s="1"/>
  <c r="F97" i="2"/>
  <c r="F98" i="2"/>
  <c r="F99" i="2"/>
  <c r="F100" i="2"/>
  <c r="J100" i="2" s="1"/>
  <c r="I96" i="2"/>
  <c r="I97" i="2"/>
  <c r="I98" i="2"/>
  <c r="I101" i="2" s="1"/>
  <c r="I99" i="2"/>
  <c r="J99" i="2" s="1"/>
  <c r="I100" i="2"/>
  <c r="J97" i="2"/>
  <c r="F86" i="2"/>
  <c r="F87" i="2"/>
  <c r="F88" i="2"/>
  <c r="J88" i="2" s="1"/>
  <c r="F89" i="2"/>
  <c r="J89" i="2" s="1"/>
  <c r="F90" i="2"/>
  <c r="F91" i="2"/>
  <c r="F92" i="2"/>
  <c r="J92" i="2" s="1"/>
  <c r="I86" i="2"/>
  <c r="I87" i="2"/>
  <c r="I88" i="2"/>
  <c r="I93" i="2" s="1"/>
  <c r="I89" i="2"/>
  <c r="I90" i="2"/>
  <c r="I91" i="2"/>
  <c r="I92" i="2"/>
  <c r="J91" i="2"/>
  <c r="J90" i="2"/>
  <c r="J87" i="2"/>
  <c r="J86" i="2"/>
  <c r="F67" i="2"/>
  <c r="F68" i="2"/>
  <c r="F69" i="2"/>
  <c r="F75" i="2" s="1"/>
  <c r="F70" i="2"/>
  <c r="F71" i="2"/>
  <c r="F72" i="2"/>
  <c r="F73" i="2"/>
  <c r="J73" i="2" s="1"/>
  <c r="F74" i="2"/>
  <c r="I67" i="2"/>
  <c r="I68" i="2"/>
  <c r="I75" i="2" s="1"/>
  <c r="I69" i="2"/>
  <c r="I70" i="2"/>
  <c r="I71" i="2"/>
  <c r="I72" i="2"/>
  <c r="J72" i="2" s="1"/>
  <c r="I73" i="2"/>
  <c r="I74" i="2"/>
  <c r="J74" i="2"/>
  <c r="J71" i="2"/>
  <c r="J70" i="2"/>
  <c r="J67" i="2"/>
  <c r="F59" i="2"/>
  <c r="F64" i="2" s="1"/>
  <c r="J64" i="2" s="1"/>
  <c r="F60" i="2"/>
  <c r="F61" i="2"/>
  <c r="F62" i="2"/>
  <c r="J62" i="2" s="1"/>
  <c r="F63" i="2"/>
  <c r="J63" i="2" s="1"/>
  <c r="I59" i="2"/>
  <c r="I60" i="2"/>
  <c r="J60" i="2" s="1"/>
  <c r="I61" i="2"/>
  <c r="I62" i="2"/>
  <c r="I63" i="2"/>
  <c r="I64" i="2"/>
  <c r="J61" i="2"/>
  <c r="F49" i="2"/>
  <c r="F50" i="2"/>
  <c r="F56" i="2" s="1"/>
  <c r="F51" i="2"/>
  <c r="F52" i="2"/>
  <c r="F53" i="2"/>
  <c r="F54" i="2"/>
  <c r="J54" i="2" s="1"/>
  <c r="F55" i="2"/>
  <c r="I49" i="2"/>
  <c r="I50" i="2"/>
  <c r="I56" i="2" s="1"/>
  <c r="I51" i="2"/>
  <c r="I52" i="2"/>
  <c r="I53" i="2"/>
  <c r="I54" i="2"/>
  <c r="I55" i="2"/>
  <c r="J55" i="2"/>
  <c r="J53" i="2"/>
  <c r="J52" i="2"/>
  <c r="J51" i="2"/>
  <c r="J49" i="2"/>
  <c r="B41" i="2"/>
  <c r="D2" i="3"/>
  <c r="U49" i="2" s="1"/>
  <c r="R41" i="2" s="1"/>
  <c r="Q41" i="2" s="1"/>
  <c r="D3" i="3"/>
  <c r="D4" i="3"/>
  <c r="D5" i="3"/>
  <c r="D6" i="3"/>
  <c r="D7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S41" i="2"/>
  <c r="L64" i="2"/>
  <c r="L56" i="2"/>
  <c r="L511" i="2"/>
  <c r="L503" i="2"/>
  <c r="L474" i="2"/>
  <c r="L466" i="2"/>
  <c r="L437" i="2"/>
  <c r="L429" i="2"/>
  <c r="L400" i="2"/>
  <c r="L392" i="2"/>
  <c r="L363" i="2"/>
  <c r="L355" i="2"/>
  <c r="L326" i="2"/>
  <c r="L318" i="2"/>
  <c r="L289" i="2"/>
  <c r="L281" i="2"/>
  <c r="L252" i="2"/>
  <c r="L244" i="2"/>
  <c r="L214" i="2"/>
  <c r="L206" i="2"/>
  <c r="L176" i="2"/>
  <c r="L168" i="2"/>
  <c r="L139" i="2"/>
  <c r="L131" i="2"/>
  <c r="L101" i="2"/>
  <c r="L93" i="2"/>
  <c r="L548" i="2"/>
  <c r="L540" i="2"/>
  <c r="L585" i="2"/>
  <c r="L577" i="2"/>
  <c r="L622" i="2"/>
  <c r="L614" i="2"/>
  <c r="L659" i="2"/>
  <c r="L651" i="2"/>
  <c r="L696" i="2"/>
  <c r="L688" i="2"/>
  <c r="L733" i="2"/>
  <c r="L725" i="2"/>
  <c r="L771" i="2"/>
  <c r="L763" i="2"/>
  <c r="H56" i="2"/>
  <c r="H64" i="2"/>
  <c r="H75" i="2"/>
  <c r="H93" i="2"/>
  <c r="M56" i="2"/>
  <c r="M64" i="2"/>
  <c r="M93" i="2"/>
  <c r="M101" i="2"/>
  <c r="M131" i="2"/>
  <c r="M139" i="2"/>
  <c r="M168" i="2"/>
  <c r="M176" i="2"/>
  <c r="M206" i="2"/>
  <c r="M214" i="2"/>
  <c r="M244" i="2"/>
  <c r="M252" i="2"/>
  <c r="M281" i="2"/>
  <c r="M289" i="2"/>
  <c r="M318" i="2"/>
  <c r="M326" i="2"/>
  <c r="M355" i="2"/>
  <c r="M363" i="2"/>
  <c r="M392" i="2"/>
  <c r="M400" i="2"/>
  <c r="M429" i="2"/>
  <c r="M437" i="2"/>
  <c r="M466" i="2"/>
  <c r="M474" i="2"/>
  <c r="M503" i="2"/>
  <c r="M511" i="2"/>
  <c r="M540" i="2"/>
  <c r="M548" i="2"/>
  <c r="M577" i="2"/>
  <c r="M585" i="2"/>
  <c r="M614" i="2"/>
  <c r="M622" i="2"/>
  <c r="M651" i="2"/>
  <c r="M659" i="2"/>
  <c r="M688" i="2"/>
  <c r="M696" i="2"/>
  <c r="M725" i="2"/>
  <c r="M733" i="2"/>
  <c r="M763" i="2"/>
  <c r="M771" i="2"/>
  <c r="H101" i="2"/>
  <c r="H112" i="2"/>
  <c r="H131" i="2"/>
  <c r="H139" i="2"/>
  <c r="H150" i="2"/>
  <c r="H168" i="2"/>
  <c r="H176" i="2"/>
  <c r="H187" i="2"/>
  <c r="H206" i="2"/>
  <c r="H214" i="2"/>
  <c r="H225" i="2"/>
  <c r="H244" i="2"/>
  <c r="H252" i="2"/>
  <c r="H263" i="2"/>
  <c r="H281" i="2"/>
  <c r="H289" i="2"/>
  <c r="H300" i="2"/>
  <c r="H318" i="2"/>
  <c r="H326" i="2"/>
  <c r="H337" i="2"/>
  <c r="H355" i="2"/>
  <c r="H363" i="2"/>
  <c r="H374" i="2"/>
  <c r="H392" i="2"/>
  <c r="H400" i="2"/>
  <c r="H411" i="2"/>
  <c r="H429" i="2"/>
  <c r="H437" i="2"/>
  <c r="H448" i="2"/>
  <c r="H466" i="2"/>
  <c r="H474" i="2"/>
  <c r="H485" i="2"/>
  <c r="H503" i="2"/>
  <c r="H511" i="2"/>
  <c r="H522" i="2"/>
  <c r="H540" i="2"/>
  <c r="H548" i="2"/>
  <c r="H559" i="2"/>
  <c r="H577" i="2"/>
  <c r="H585" i="2"/>
  <c r="H596" i="2"/>
  <c r="H614" i="2"/>
  <c r="H622" i="2"/>
  <c r="H633" i="2"/>
  <c r="H651" i="2"/>
  <c r="H659" i="2"/>
  <c r="H670" i="2"/>
  <c r="H688" i="2"/>
  <c r="H696" i="2"/>
  <c r="H707" i="2"/>
  <c r="H725" i="2"/>
  <c r="H733" i="2"/>
  <c r="H744" i="2"/>
  <c r="H763" i="2"/>
  <c r="H771" i="2"/>
  <c r="H782" i="2"/>
  <c r="G56" i="2"/>
  <c r="G64" i="2"/>
  <c r="G75" i="2"/>
  <c r="G93" i="2"/>
  <c r="G101" i="2"/>
  <c r="G112" i="2"/>
  <c r="G131" i="2"/>
  <c r="G139" i="2"/>
  <c r="G150" i="2"/>
  <c r="G168" i="2"/>
  <c r="G176" i="2"/>
  <c r="G187" i="2"/>
  <c r="G206" i="2"/>
  <c r="G214" i="2"/>
  <c r="G225" i="2"/>
  <c r="G244" i="2"/>
  <c r="G252" i="2"/>
  <c r="G263" i="2"/>
  <c r="G281" i="2"/>
  <c r="G289" i="2"/>
  <c r="G300" i="2"/>
  <c r="G318" i="2"/>
  <c r="G326" i="2"/>
  <c r="G337" i="2"/>
  <c r="G355" i="2"/>
  <c r="G363" i="2"/>
  <c r="G374" i="2"/>
  <c r="G392" i="2"/>
  <c r="G400" i="2"/>
  <c r="G411" i="2"/>
  <c r="G429" i="2"/>
  <c r="G437" i="2"/>
  <c r="G448" i="2"/>
  <c r="G466" i="2"/>
  <c r="G474" i="2"/>
  <c r="G485" i="2"/>
  <c r="G503" i="2"/>
  <c r="G511" i="2"/>
  <c r="G522" i="2"/>
  <c r="G540" i="2"/>
  <c r="G548" i="2"/>
  <c r="G559" i="2"/>
  <c r="G577" i="2"/>
  <c r="G585" i="2"/>
  <c r="G596" i="2"/>
  <c r="G614" i="2"/>
  <c r="G622" i="2"/>
  <c r="G633" i="2"/>
  <c r="G651" i="2"/>
  <c r="G659" i="2"/>
  <c r="G670" i="2"/>
  <c r="G688" i="2"/>
  <c r="G696" i="2"/>
  <c r="G707" i="2"/>
  <c r="G725" i="2"/>
  <c r="G733" i="2"/>
  <c r="G744" i="2"/>
  <c r="G763" i="2"/>
  <c r="G771" i="2"/>
  <c r="G782" i="2"/>
  <c r="R4" i="2"/>
  <c r="Q4" i="2" s="1"/>
  <c r="S4" i="2"/>
  <c r="E782" i="2"/>
  <c r="D782" i="2"/>
  <c r="S766" i="2"/>
  <c r="S771" i="2" s="1"/>
  <c r="S767" i="2"/>
  <c r="S768" i="2"/>
  <c r="S769" i="2"/>
  <c r="S770" i="2"/>
  <c r="R771" i="2"/>
  <c r="Q771" i="2"/>
  <c r="P771" i="2"/>
  <c r="O771" i="2"/>
  <c r="N771" i="2"/>
  <c r="E771" i="2"/>
  <c r="D771" i="2"/>
  <c r="S756" i="2"/>
  <c r="S757" i="2"/>
  <c r="S758" i="2"/>
  <c r="S759" i="2"/>
  <c r="S760" i="2"/>
  <c r="S761" i="2"/>
  <c r="S762" i="2"/>
  <c r="S763" i="2"/>
  <c r="R763" i="2"/>
  <c r="Q763" i="2"/>
  <c r="P763" i="2"/>
  <c r="O763" i="2"/>
  <c r="N763" i="2"/>
  <c r="E763" i="2"/>
  <c r="D763" i="2"/>
  <c r="E744" i="2"/>
  <c r="D744" i="2"/>
  <c r="S728" i="2"/>
  <c r="S729" i="2"/>
  <c r="S730" i="2"/>
  <c r="S733" i="2" s="1"/>
  <c r="S731" i="2"/>
  <c r="S732" i="2"/>
  <c r="R733" i="2"/>
  <c r="Q733" i="2"/>
  <c r="P733" i="2"/>
  <c r="O733" i="2"/>
  <c r="N733" i="2"/>
  <c r="E733" i="2"/>
  <c r="D733" i="2"/>
  <c r="S718" i="2"/>
  <c r="S725" i="2" s="1"/>
  <c r="S719" i="2"/>
  <c r="S720" i="2"/>
  <c r="S721" i="2"/>
  <c r="S722" i="2"/>
  <c r="S723" i="2"/>
  <c r="S724" i="2"/>
  <c r="R725" i="2"/>
  <c r="Q725" i="2"/>
  <c r="P725" i="2"/>
  <c r="O725" i="2"/>
  <c r="N725" i="2"/>
  <c r="E725" i="2"/>
  <c r="D725" i="2"/>
  <c r="E707" i="2"/>
  <c r="D707" i="2"/>
  <c r="S691" i="2"/>
  <c r="S696" i="2" s="1"/>
  <c r="S692" i="2"/>
  <c r="S693" i="2"/>
  <c r="S694" i="2"/>
  <c r="S695" i="2"/>
  <c r="R696" i="2"/>
  <c r="Q696" i="2"/>
  <c r="P696" i="2"/>
  <c r="O696" i="2"/>
  <c r="N696" i="2"/>
  <c r="E696" i="2"/>
  <c r="D696" i="2"/>
  <c r="S681" i="2"/>
  <c r="S682" i="2"/>
  <c r="S683" i="2"/>
  <c r="S684" i="2"/>
  <c r="S685" i="2"/>
  <c r="S686" i="2"/>
  <c r="S687" i="2"/>
  <c r="S688" i="2"/>
  <c r="R688" i="2"/>
  <c r="Q688" i="2"/>
  <c r="P688" i="2"/>
  <c r="O688" i="2"/>
  <c r="N688" i="2"/>
  <c r="E688" i="2"/>
  <c r="D688" i="2"/>
  <c r="E670" i="2"/>
  <c r="D670" i="2"/>
  <c r="S654" i="2"/>
  <c r="S655" i="2"/>
  <c r="S656" i="2"/>
  <c r="S659" i="2" s="1"/>
  <c r="S657" i="2"/>
  <c r="S658" i="2"/>
  <c r="R659" i="2"/>
  <c r="Q659" i="2"/>
  <c r="P659" i="2"/>
  <c r="O659" i="2"/>
  <c r="N659" i="2"/>
  <c r="E659" i="2"/>
  <c r="D659" i="2"/>
  <c r="S644" i="2"/>
  <c r="S651" i="2" s="1"/>
  <c r="S645" i="2"/>
  <c r="S646" i="2"/>
  <c r="S647" i="2"/>
  <c r="S648" i="2"/>
  <c r="S649" i="2"/>
  <c r="S650" i="2"/>
  <c r="R651" i="2"/>
  <c r="Q651" i="2"/>
  <c r="P651" i="2"/>
  <c r="O651" i="2"/>
  <c r="N651" i="2"/>
  <c r="E651" i="2"/>
  <c r="D651" i="2"/>
  <c r="E633" i="2"/>
  <c r="D633" i="2"/>
  <c r="S617" i="2"/>
  <c r="S622" i="2" s="1"/>
  <c r="S618" i="2"/>
  <c r="S619" i="2"/>
  <c r="S620" i="2"/>
  <c r="S621" i="2"/>
  <c r="R622" i="2"/>
  <c r="Q622" i="2"/>
  <c r="P622" i="2"/>
  <c r="O622" i="2"/>
  <c r="N622" i="2"/>
  <c r="E622" i="2"/>
  <c r="D622" i="2"/>
  <c r="S607" i="2"/>
  <c r="S608" i="2"/>
  <c r="S609" i="2"/>
  <c r="S610" i="2"/>
  <c r="S611" i="2"/>
  <c r="S612" i="2"/>
  <c r="S613" i="2"/>
  <c r="S614" i="2"/>
  <c r="R614" i="2"/>
  <c r="Q614" i="2"/>
  <c r="P614" i="2"/>
  <c r="O614" i="2"/>
  <c r="N614" i="2"/>
  <c r="E614" i="2"/>
  <c r="D614" i="2"/>
  <c r="E596" i="2"/>
  <c r="D596" i="2"/>
  <c r="S580" i="2"/>
  <c r="S581" i="2"/>
  <c r="S582" i="2"/>
  <c r="S585" i="2" s="1"/>
  <c r="S583" i="2"/>
  <c r="S584" i="2"/>
  <c r="R585" i="2"/>
  <c r="Q585" i="2"/>
  <c r="P585" i="2"/>
  <c r="O585" i="2"/>
  <c r="N585" i="2"/>
  <c r="E585" i="2"/>
  <c r="D585" i="2"/>
  <c r="S570" i="2"/>
  <c r="S577" i="2" s="1"/>
  <c r="S571" i="2"/>
  <c r="S572" i="2"/>
  <c r="S573" i="2"/>
  <c r="S574" i="2"/>
  <c r="S575" i="2"/>
  <c r="S576" i="2"/>
  <c r="R577" i="2"/>
  <c r="Q577" i="2"/>
  <c r="P577" i="2"/>
  <c r="O577" i="2"/>
  <c r="N577" i="2"/>
  <c r="E577" i="2"/>
  <c r="D577" i="2"/>
  <c r="E559" i="2"/>
  <c r="D559" i="2"/>
  <c r="S543" i="2"/>
  <c r="S548" i="2" s="1"/>
  <c r="S544" i="2"/>
  <c r="S545" i="2"/>
  <c r="S546" i="2"/>
  <c r="S547" i="2"/>
  <c r="R548" i="2"/>
  <c r="Q548" i="2"/>
  <c r="P548" i="2"/>
  <c r="O548" i="2"/>
  <c r="N548" i="2"/>
  <c r="E548" i="2"/>
  <c r="D548" i="2"/>
  <c r="S533" i="2"/>
  <c r="S534" i="2"/>
  <c r="S535" i="2"/>
  <c r="S536" i="2"/>
  <c r="S537" i="2"/>
  <c r="S538" i="2"/>
  <c r="S539" i="2"/>
  <c r="S540" i="2"/>
  <c r="R540" i="2"/>
  <c r="Q540" i="2"/>
  <c r="P540" i="2"/>
  <c r="O540" i="2"/>
  <c r="N540" i="2"/>
  <c r="E540" i="2"/>
  <c r="D540" i="2"/>
  <c r="E522" i="2"/>
  <c r="D522" i="2"/>
  <c r="S506" i="2"/>
  <c r="S507" i="2"/>
  <c r="S508" i="2"/>
  <c r="S511" i="2" s="1"/>
  <c r="S509" i="2"/>
  <c r="S510" i="2"/>
  <c r="R511" i="2"/>
  <c r="Q511" i="2"/>
  <c r="P511" i="2"/>
  <c r="O511" i="2"/>
  <c r="N511" i="2"/>
  <c r="E511" i="2"/>
  <c r="D511" i="2"/>
  <c r="S496" i="2"/>
  <c r="S503" i="2" s="1"/>
  <c r="S497" i="2"/>
  <c r="S498" i="2"/>
  <c r="S499" i="2"/>
  <c r="S500" i="2"/>
  <c r="S501" i="2"/>
  <c r="S502" i="2"/>
  <c r="R503" i="2"/>
  <c r="Q503" i="2"/>
  <c r="P503" i="2"/>
  <c r="O503" i="2"/>
  <c r="N503" i="2"/>
  <c r="E503" i="2"/>
  <c r="D503" i="2"/>
  <c r="E485" i="2"/>
  <c r="D485" i="2"/>
  <c r="S469" i="2"/>
  <c r="S474" i="2" s="1"/>
  <c r="S470" i="2"/>
  <c r="S471" i="2"/>
  <c r="S472" i="2"/>
  <c r="S473" i="2"/>
  <c r="R474" i="2"/>
  <c r="Q474" i="2"/>
  <c r="P474" i="2"/>
  <c r="O474" i="2"/>
  <c r="N474" i="2"/>
  <c r="E474" i="2"/>
  <c r="D474" i="2"/>
  <c r="S459" i="2"/>
  <c r="S460" i="2"/>
  <c r="S461" i="2"/>
  <c r="S462" i="2"/>
  <c r="S463" i="2"/>
  <c r="S464" i="2"/>
  <c r="S465" i="2"/>
  <c r="S466" i="2"/>
  <c r="R466" i="2"/>
  <c r="Q466" i="2"/>
  <c r="P466" i="2"/>
  <c r="O466" i="2"/>
  <c r="N466" i="2"/>
  <c r="E466" i="2"/>
  <c r="D466" i="2"/>
  <c r="E448" i="2"/>
  <c r="D448" i="2"/>
  <c r="S432" i="2"/>
  <c r="S437" i="2" s="1"/>
  <c r="S433" i="2"/>
  <c r="S434" i="2"/>
  <c r="S435" i="2"/>
  <c r="S436" i="2"/>
  <c r="R437" i="2"/>
  <c r="Q437" i="2"/>
  <c r="P437" i="2"/>
  <c r="O437" i="2"/>
  <c r="N437" i="2"/>
  <c r="E437" i="2"/>
  <c r="D437" i="2"/>
  <c r="S422" i="2"/>
  <c r="S423" i="2"/>
  <c r="S429" i="2" s="1"/>
  <c r="S424" i="2"/>
  <c r="S425" i="2"/>
  <c r="S426" i="2"/>
  <c r="S427" i="2"/>
  <c r="S428" i="2"/>
  <c r="R429" i="2"/>
  <c r="Q429" i="2"/>
  <c r="P429" i="2"/>
  <c r="O429" i="2"/>
  <c r="N429" i="2"/>
  <c r="E429" i="2"/>
  <c r="D429" i="2"/>
  <c r="E411" i="2"/>
  <c r="D411" i="2"/>
  <c r="S395" i="2"/>
  <c r="S400" i="2" s="1"/>
  <c r="S396" i="2"/>
  <c r="S397" i="2"/>
  <c r="S398" i="2"/>
  <c r="S399" i="2"/>
  <c r="R400" i="2"/>
  <c r="Q400" i="2"/>
  <c r="P400" i="2"/>
  <c r="O400" i="2"/>
  <c r="N400" i="2"/>
  <c r="E400" i="2"/>
  <c r="D400" i="2"/>
  <c r="S385" i="2"/>
  <c r="S386" i="2"/>
  <c r="S387" i="2"/>
  <c r="S388" i="2"/>
  <c r="S389" i="2"/>
  <c r="S390" i="2"/>
  <c r="S391" i="2"/>
  <c r="S392" i="2"/>
  <c r="R392" i="2"/>
  <c r="Q392" i="2"/>
  <c r="P392" i="2"/>
  <c r="O392" i="2"/>
  <c r="N392" i="2"/>
  <c r="E392" i="2"/>
  <c r="D392" i="2"/>
  <c r="E374" i="2"/>
  <c r="D374" i="2"/>
  <c r="S358" i="2"/>
  <c r="S363" i="2" s="1"/>
  <c r="S359" i="2"/>
  <c r="S360" i="2"/>
  <c r="S361" i="2"/>
  <c r="S362" i="2"/>
  <c r="R363" i="2"/>
  <c r="Q363" i="2"/>
  <c r="P363" i="2"/>
  <c r="O363" i="2"/>
  <c r="N363" i="2"/>
  <c r="E363" i="2"/>
  <c r="D363" i="2"/>
  <c r="S348" i="2"/>
  <c r="S349" i="2"/>
  <c r="S355" i="2" s="1"/>
  <c r="S350" i="2"/>
  <c r="S351" i="2"/>
  <c r="S352" i="2"/>
  <c r="S353" i="2"/>
  <c r="S354" i="2"/>
  <c r="R355" i="2"/>
  <c r="Q355" i="2"/>
  <c r="P355" i="2"/>
  <c r="O355" i="2"/>
  <c r="N355" i="2"/>
  <c r="E355" i="2"/>
  <c r="D355" i="2"/>
  <c r="E337" i="2"/>
  <c r="D337" i="2"/>
  <c r="S321" i="2"/>
  <c r="S326" i="2" s="1"/>
  <c r="S322" i="2"/>
  <c r="S323" i="2"/>
  <c r="S324" i="2"/>
  <c r="S325" i="2"/>
  <c r="R326" i="2"/>
  <c r="Q326" i="2"/>
  <c r="P326" i="2"/>
  <c r="O326" i="2"/>
  <c r="N326" i="2"/>
  <c r="E326" i="2"/>
  <c r="D326" i="2"/>
  <c r="S311" i="2"/>
  <c r="S312" i="2"/>
  <c r="S313" i="2"/>
  <c r="S314" i="2"/>
  <c r="S315" i="2"/>
  <c r="S316" i="2"/>
  <c r="S317" i="2"/>
  <c r="S318" i="2"/>
  <c r="R318" i="2"/>
  <c r="Q318" i="2"/>
  <c r="P318" i="2"/>
  <c r="O318" i="2"/>
  <c r="N318" i="2"/>
  <c r="E318" i="2"/>
  <c r="D318" i="2"/>
  <c r="E300" i="2"/>
  <c r="D300" i="2"/>
  <c r="S284" i="2"/>
  <c r="S289" i="2" s="1"/>
  <c r="S285" i="2"/>
  <c r="S286" i="2"/>
  <c r="S287" i="2"/>
  <c r="S288" i="2"/>
  <c r="R289" i="2"/>
  <c r="Q289" i="2"/>
  <c r="P289" i="2"/>
  <c r="O289" i="2"/>
  <c r="N289" i="2"/>
  <c r="E289" i="2"/>
  <c r="D289" i="2"/>
  <c r="S274" i="2"/>
  <c r="S275" i="2"/>
  <c r="S281" i="2" s="1"/>
  <c r="S276" i="2"/>
  <c r="S277" i="2"/>
  <c r="S278" i="2"/>
  <c r="S279" i="2"/>
  <c r="S280" i="2"/>
  <c r="R281" i="2"/>
  <c r="Q281" i="2"/>
  <c r="P281" i="2"/>
  <c r="O281" i="2"/>
  <c r="N281" i="2"/>
  <c r="E281" i="2"/>
  <c r="D281" i="2"/>
  <c r="E263" i="2"/>
  <c r="D263" i="2"/>
  <c r="S247" i="2"/>
  <c r="S252" i="2" s="1"/>
  <c r="S248" i="2"/>
  <c r="S249" i="2"/>
  <c r="S250" i="2"/>
  <c r="S251" i="2"/>
  <c r="R252" i="2"/>
  <c r="Q252" i="2"/>
  <c r="P252" i="2"/>
  <c r="O252" i="2"/>
  <c r="N252" i="2"/>
  <c r="E252" i="2"/>
  <c r="D252" i="2"/>
  <c r="S237" i="2"/>
  <c r="S238" i="2"/>
  <c r="S239" i="2"/>
  <c r="S240" i="2"/>
  <c r="S241" i="2"/>
  <c r="S242" i="2"/>
  <c r="S243" i="2"/>
  <c r="S244" i="2"/>
  <c r="R244" i="2"/>
  <c r="Q244" i="2"/>
  <c r="P244" i="2"/>
  <c r="O244" i="2"/>
  <c r="N244" i="2"/>
  <c r="E244" i="2"/>
  <c r="D244" i="2"/>
  <c r="E225" i="2"/>
  <c r="D225" i="2"/>
  <c r="S209" i="2"/>
  <c r="S214" i="2" s="1"/>
  <c r="S210" i="2"/>
  <c r="S211" i="2"/>
  <c r="S212" i="2"/>
  <c r="S213" i="2"/>
  <c r="R214" i="2"/>
  <c r="Q214" i="2"/>
  <c r="P214" i="2"/>
  <c r="O214" i="2"/>
  <c r="N214" i="2"/>
  <c r="E214" i="2"/>
  <c r="D214" i="2"/>
  <c r="S199" i="2"/>
  <c r="S200" i="2"/>
  <c r="S206" i="2" s="1"/>
  <c r="S201" i="2"/>
  <c r="S202" i="2"/>
  <c r="S203" i="2"/>
  <c r="S204" i="2"/>
  <c r="S205" i="2"/>
  <c r="R206" i="2"/>
  <c r="Q206" i="2"/>
  <c r="P206" i="2"/>
  <c r="O206" i="2"/>
  <c r="N206" i="2"/>
  <c r="E206" i="2"/>
  <c r="D206" i="2"/>
  <c r="E187" i="2"/>
  <c r="D187" i="2"/>
  <c r="S171" i="2"/>
  <c r="S176" i="2" s="1"/>
  <c r="S172" i="2"/>
  <c r="S173" i="2"/>
  <c r="S174" i="2"/>
  <c r="S175" i="2"/>
  <c r="R176" i="2"/>
  <c r="Q176" i="2"/>
  <c r="P176" i="2"/>
  <c r="O176" i="2"/>
  <c r="N176" i="2"/>
  <c r="E176" i="2"/>
  <c r="D176" i="2"/>
  <c r="S161" i="2"/>
  <c r="S162" i="2"/>
  <c r="S163" i="2"/>
  <c r="S164" i="2"/>
  <c r="S165" i="2"/>
  <c r="S166" i="2"/>
  <c r="S167" i="2"/>
  <c r="S168" i="2"/>
  <c r="R168" i="2"/>
  <c r="Q168" i="2"/>
  <c r="P168" i="2"/>
  <c r="O168" i="2"/>
  <c r="N168" i="2"/>
  <c r="E168" i="2"/>
  <c r="D168" i="2"/>
  <c r="E150" i="2"/>
  <c r="D150" i="2"/>
  <c r="S134" i="2"/>
  <c r="S139" i="2" s="1"/>
  <c r="S135" i="2"/>
  <c r="S136" i="2"/>
  <c r="S137" i="2"/>
  <c r="S138" i="2"/>
  <c r="R139" i="2"/>
  <c r="Q139" i="2"/>
  <c r="P139" i="2"/>
  <c r="O139" i="2"/>
  <c r="N139" i="2"/>
  <c r="E139" i="2"/>
  <c r="D139" i="2"/>
  <c r="S124" i="2"/>
  <c r="S125" i="2"/>
  <c r="S131" i="2" s="1"/>
  <c r="S126" i="2"/>
  <c r="S127" i="2"/>
  <c r="S128" i="2"/>
  <c r="S129" i="2"/>
  <c r="S130" i="2"/>
  <c r="R131" i="2"/>
  <c r="Q131" i="2"/>
  <c r="P131" i="2"/>
  <c r="O131" i="2"/>
  <c r="N131" i="2"/>
  <c r="E131" i="2"/>
  <c r="D131" i="2"/>
  <c r="E112" i="2"/>
  <c r="D112" i="2"/>
  <c r="S96" i="2"/>
  <c r="S101" i="2" s="1"/>
  <c r="S97" i="2"/>
  <c r="S98" i="2"/>
  <c r="S99" i="2"/>
  <c r="S100" i="2"/>
  <c r="R101" i="2"/>
  <c r="Q101" i="2"/>
  <c r="P101" i="2"/>
  <c r="O101" i="2"/>
  <c r="N101" i="2"/>
  <c r="E101" i="2"/>
  <c r="D101" i="2"/>
  <c r="S86" i="2"/>
  <c r="S87" i="2"/>
  <c r="S88" i="2"/>
  <c r="S89" i="2"/>
  <c r="S90" i="2"/>
  <c r="S91" i="2"/>
  <c r="S92" i="2"/>
  <c r="S93" i="2"/>
  <c r="R93" i="2"/>
  <c r="Q93" i="2"/>
  <c r="P93" i="2"/>
  <c r="O93" i="2"/>
  <c r="N93" i="2"/>
  <c r="E93" i="2"/>
  <c r="D93" i="2"/>
  <c r="E75" i="2"/>
  <c r="D75" i="2"/>
  <c r="S59" i="2"/>
  <c r="S64" i="2" s="1"/>
  <c r="S60" i="2"/>
  <c r="S61" i="2"/>
  <c r="S62" i="2"/>
  <c r="S63" i="2"/>
  <c r="R64" i="2"/>
  <c r="Q64" i="2"/>
  <c r="P64" i="2"/>
  <c r="O64" i="2"/>
  <c r="N64" i="2"/>
  <c r="E64" i="2"/>
  <c r="D64" i="2"/>
  <c r="S49" i="2"/>
  <c r="S50" i="2"/>
  <c r="S56" i="2" s="1"/>
  <c r="S51" i="2"/>
  <c r="S52" i="2"/>
  <c r="S53" i="2"/>
  <c r="S54" i="2"/>
  <c r="S55" i="2"/>
  <c r="R56" i="2"/>
  <c r="Q56" i="2"/>
  <c r="P56" i="2"/>
  <c r="O56" i="2"/>
  <c r="N56" i="2"/>
  <c r="E56" i="2"/>
  <c r="D56" i="2"/>
  <c r="A775" i="2"/>
  <c r="A776" i="2" s="1"/>
  <c r="A777" i="2"/>
  <c r="A778" i="2" s="1"/>
  <c r="A779" i="2" s="1"/>
  <c r="A780" i="2" s="1"/>
  <c r="A781" i="2" s="1"/>
  <c r="A774" i="2"/>
  <c r="A770" i="2"/>
  <c r="A769" i="2"/>
  <c r="A768" i="2"/>
  <c r="A767" i="2"/>
  <c r="A766" i="2"/>
  <c r="A762" i="2"/>
  <c r="A761" i="2"/>
  <c r="A760" i="2"/>
  <c r="A759" i="2"/>
  <c r="A758" i="2"/>
  <c r="A757" i="2"/>
  <c r="A756" i="2"/>
  <c r="A737" i="2"/>
  <c r="A738" i="2" s="1"/>
  <c r="A739" i="2" s="1"/>
  <c r="A740" i="2" s="1"/>
  <c r="A741" i="2" s="1"/>
  <c r="A742" i="2" s="1"/>
  <c r="A743" i="2" s="1"/>
  <c r="A736" i="2"/>
  <c r="A732" i="2"/>
  <c r="A731" i="2"/>
  <c r="A730" i="2"/>
  <c r="A729" i="2"/>
  <c r="A728" i="2"/>
  <c r="A724" i="2"/>
  <c r="A723" i="2"/>
  <c r="A722" i="2"/>
  <c r="A721" i="2"/>
  <c r="A720" i="2"/>
  <c r="A719" i="2"/>
  <c r="A718" i="2"/>
  <c r="A700" i="2"/>
  <c r="A701" i="2" s="1"/>
  <c r="A702" i="2"/>
  <c r="A703" i="2" s="1"/>
  <c r="A704" i="2" s="1"/>
  <c r="A705" i="2" s="1"/>
  <c r="A706" i="2" s="1"/>
  <c r="A699" i="2"/>
  <c r="A695" i="2"/>
  <c r="A694" i="2"/>
  <c r="A693" i="2"/>
  <c r="A692" i="2"/>
  <c r="A691" i="2"/>
  <c r="A687" i="2"/>
  <c r="A686" i="2"/>
  <c r="A685" i="2"/>
  <c r="A684" i="2"/>
  <c r="A683" i="2"/>
  <c r="A682" i="2"/>
  <c r="A681" i="2"/>
  <c r="A663" i="2"/>
  <c r="A664" i="2" s="1"/>
  <c r="A665" i="2" s="1"/>
  <c r="A666" i="2" s="1"/>
  <c r="A667" i="2" s="1"/>
  <c r="A668" i="2" s="1"/>
  <c r="A669" i="2" s="1"/>
  <c r="A662" i="2"/>
  <c r="A658" i="2"/>
  <c r="A657" i="2"/>
  <c r="A656" i="2"/>
  <c r="A655" i="2"/>
  <c r="A654" i="2"/>
  <c r="A650" i="2"/>
  <c r="A649" i="2"/>
  <c r="A648" i="2"/>
  <c r="A647" i="2"/>
  <c r="A646" i="2"/>
  <c r="A645" i="2"/>
  <c r="A644" i="2"/>
  <c r="A626" i="2"/>
  <c r="A627" i="2" s="1"/>
  <c r="A628" i="2"/>
  <c r="A629" i="2" s="1"/>
  <c r="A630" i="2" s="1"/>
  <c r="A631" i="2" s="1"/>
  <c r="A632" i="2" s="1"/>
  <c r="A625" i="2"/>
  <c r="A621" i="2"/>
  <c r="A620" i="2"/>
  <c r="A619" i="2"/>
  <c r="A618" i="2"/>
  <c r="A617" i="2"/>
  <c r="A613" i="2"/>
  <c r="A612" i="2"/>
  <c r="A611" i="2"/>
  <c r="A610" i="2"/>
  <c r="A609" i="2"/>
  <c r="A608" i="2"/>
  <c r="A607" i="2"/>
  <c r="A589" i="2"/>
  <c r="A590" i="2" s="1"/>
  <c r="A591" i="2" s="1"/>
  <c r="A592" i="2" s="1"/>
  <c r="A593" i="2" s="1"/>
  <c r="A594" i="2" s="1"/>
  <c r="A595" i="2" s="1"/>
  <c r="A588" i="2"/>
  <c r="A584" i="2"/>
  <c r="A583" i="2"/>
  <c r="A582" i="2"/>
  <c r="A581" i="2"/>
  <c r="A580" i="2"/>
  <c r="A576" i="2"/>
  <c r="A575" i="2"/>
  <c r="A574" i="2"/>
  <c r="A573" i="2"/>
  <c r="A572" i="2"/>
  <c r="A571" i="2"/>
  <c r="A570" i="2"/>
  <c r="A552" i="2"/>
  <c r="A553" i="2" s="1"/>
  <c r="A554" i="2"/>
  <c r="A555" i="2" s="1"/>
  <c r="A556" i="2" s="1"/>
  <c r="A557" i="2" s="1"/>
  <c r="A558" i="2" s="1"/>
  <c r="A551" i="2"/>
  <c r="A547" i="2"/>
  <c r="A546" i="2"/>
  <c r="A545" i="2"/>
  <c r="A544" i="2"/>
  <c r="A543" i="2"/>
  <c r="A539" i="2"/>
  <c r="A538" i="2"/>
  <c r="A537" i="2"/>
  <c r="A536" i="2"/>
  <c r="A535" i="2"/>
  <c r="A534" i="2"/>
  <c r="A533" i="2"/>
  <c r="A515" i="2"/>
  <c r="A516" i="2" s="1"/>
  <c r="A517" i="2" s="1"/>
  <c r="A518" i="2" s="1"/>
  <c r="A519" i="2" s="1"/>
  <c r="A520" i="2" s="1"/>
  <c r="A521" i="2" s="1"/>
  <c r="A514" i="2"/>
  <c r="A510" i="2"/>
  <c r="A509" i="2"/>
  <c r="A508" i="2"/>
  <c r="A507" i="2"/>
  <c r="A506" i="2"/>
  <c r="A502" i="2"/>
  <c r="A501" i="2"/>
  <c r="A500" i="2"/>
  <c r="A499" i="2"/>
  <c r="A498" i="2"/>
  <c r="A497" i="2"/>
  <c r="A496" i="2"/>
  <c r="A478" i="2"/>
  <c r="A479" i="2" s="1"/>
  <c r="A480" i="2"/>
  <c r="A481" i="2" s="1"/>
  <c r="A482" i="2" s="1"/>
  <c r="A483" i="2" s="1"/>
  <c r="A484" i="2" s="1"/>
  <c r="A477" i="2"/>
  <c r="A473" i="2"/>
  <c r="A472" i="2"/>
  <c r="A471" i="2"/>
  <c r="A470" i="2"/>
  <c r="A469" i="2"/>
  <c r="A465" i="2"/>
  <c r="A464" i="2"/>
  <c r="A463" i="2"/>
  <c r="A462" i="2"/>
  <c r="A461" i="2"/>
  <c r="A460" i="2"/>
  <c r="A459" i="2"/>
  <c r="A441" i="2"/>
  <c r="A442" i="2" s="1"/>
  <c r="A443" i="2" s="1"/>
  <c r="A444" i="2" s="1"/>
  <c r="A445" i="2" s="1"/>
  <c r="A446" i="2" s="1"/>
  <c r="A447" i="2" s="1"/>
  <c r="A440" i="2"/>
  <c r="A436" i="2"/>
  <c r="A435" i="2"/>
  <c r="A434" i="2"/>
  <c r="A433" i="2"/>
  <c r="A432" i="2"/>
  <c r="A428" i="2"/>
  <c r="A427" i="2"/>
  <c r="A426" i="2"/>
  <c r="A425" i="2"/>
  <c r="A424" i="2"/>
  <c r="A423" i="2"/>
  <c r="A422" i="2"/>
  <c r="A404" i="2"/>
  <c r="A405" i="2" s="1"/>
  <c r="A406" i="2"/>
  <c r="A407" i="2" s="1"/>
  <c r="A408" i="2" s="1"/>
  <c r="A409" i="2" s="1"/>
  <c r="A410" i="2" s="1"/>
  <c r="A403" i="2"/>
  <c r="A399" i="2"/>
  <c r="A398" i="2"/>
  <c r="A397" i="2"/>
  <c r="A396" i="2"/>
  <c r="A395" i="2"/>
  <c r="A391" i="2"/>
  <c r="A390" i="2"/>
  <c r="A389" i="2"/>
  <c r="A388" i="2"/>
  <c r="A387" i="2"/>
  <c r="A386" i="2"/>
  <c r="A385" i="2"/>
  <c r="A367" i="2"/>
  <c r="A368" i="2" s="1"/>
  <c r="A369" i="2" s="1"/>
  <c r="A370" i="2" s="1"/>
  <c r="A371" i="2" s="1"/>
  <c r="A372" i="2" s="1"/>
  <c r="A373" i="2" s="1"/>
  <c r="A366" i="2"/>
  <c r="A362" i="2"/>
  <c r="A361" i="2"/>
  <c r="A360" i="2"/>
  <c r="A359" i="2"/>
  <c r="A358" i="2"/>
  <c r="A354" i="2"/>
  <c r="A353" i="2"/>
  <c r="A352" i="2"/>
  <c r="A351" i="2"/>
  <c r="A350" i="2"/>
  <c r="A349" i="2"/>
  <c r="A348" i="2"/>
  <c r="A330" i="2"/>
  <c r="A331" i="2" s="1"/>
  <c r="A332" i="2"/>
  <c r="A333" i="2" s="1"/>
  <c r="A334" i="2" s="1"/>
  <c r="A335" i="2" s="1"/>
  <c r="A336" i="2" s="1"/>
  <c r="A329" i="2"/>
  <c r="A325" i="2"/>
  <c r="A324" i="2"/>
  <c r="A323" i="2"/>
  <c r="A322" i="2"/>
  <c r="A321" i="2"/>
  <c r="A317" i="2"/>
  <c r="A316" i="2"/>
  <c r="A315" i="2"/>
  <c r="A314" i="2"/>
  <c r="A313" i="2"/>
  <c r="A312" i="2"/>
  <c r="A311" i="2"/>
  <c r="A293" i="2"/>
  <c r="A294" i="2" s="1"/>
  <c r="A295" i="2"/>
  <c r="A296" i="2" s="1"/>
  <c r="A297" i="2" s="1"/>
  <c r="A298" i="2" s="1"/>
  <c r="A299" i="2" s="1"/>
  <c r="A292" i="2"/>
  <c r="A288" i="2"/>
  <c r="A287" i="2"/>
  <c r="A286" i="2"/>
  <c r="A285" i="2"/>
  <c r="A284" i="2"/>
  <c r="A280" i="2"/>
  <c r="A279" i="2"/>
  <c r="A278" i="2"/>
  <c r="A277" i="2"/>
  <c r="A276" i="2"/>
  <c r="A275" i="2"/>
  <c r="A274" i="2"/>
  <c r="A256" i="2"/>
  <c r="A257" i="2" s="1"/>
  <c r="A258" i="2"/>
  <c r="A259" i="2" s="1"/>
  <c r="A260" i="2" s="1"/>
  <c r="A261" i="2" s="1"/>
  <c r="A262" i="2" s="1"/>
  <c r="A255" i="2"/>
  <c r="A251" i="2"/>
  <c r="A250" i="2"/>
  <c r="A249" i="2"/>
  <c r="A248" i="2"/>
  <c r="A247" i="2"/>
  <c r="A243" i="2"/>
  <c r="A242" i="2"/>
  <c r="A241" i="2"/>
  <c r="A240" i="2"/>
  <c r="A239" i="2"/>
  <c r="A238" i="2"/>
  <c r="A237" i="2"/>
  <c r="A218" i="2"/>
  <c r="A219" i="2" s="1"/>
  <c r="A220" i="2"/>
  <c r="A221" i="2" s="1"/>
  <c r="A222" i="2" s="1"/>
  <c r="A223" i="2" s="1"/>
  <c r="A224" i="2" s="1"/>
  <c r="A217" i="2"/>
  <c r="A213" i="2"/>
  <c r="A212" i="2"/>
  <c r="A211" i="2"/>
  <c r="A210" i="2"/>
  <c r="A209" i="2"/>
  <c r="A205" i="2"/>
  <c r="A204" i="2"/>
  <c r="A203" i="2"/>
  <c r="A202" i="2"/>
  <c r="A201" i="2"/>
  <c r="A200" i="2"/>
  <c r="A199" i="2"/>
  <c r="A180" i="2"/>
  <c r="A181" i="2" s="1"/>
  <c r="A182" i="2"/>
  <c r="A183" i="2" s="1"/>
  <c r="A184" i="2" s="1"/>
  <c r="A185" i="2" s="1"/>
  <c r="A186" i="2" s="1"/>
  <c r="A179" i="2"/>
  <c r="A175" i="2"/>
  <c r="A174" i="2"/>
  <c r="A173" i="2"/>
  <c r="A172" i="2"/>
  <c r="A171" i="2"/>
  <c r="A167" i="2"/>
  <c r="A166" i="2"/>
  <c r="A165" i="2"/>
  <c r="A164" i="2"/>
  <c r="A163" i="2"/>
  <c r="A162" i="2"/>
  <c r="A161" i="2"/>
  <c r="A143" i="2"/>
  <c r="A144" i="2" s="1"/>
  <c r="A145" i="2"/>
  <c r="A146" i="2" s="1"/>
  <c r="A147" i="2" s="1"/>
  <c r="A148" i="2" s="1"/>
  <c r="A149" i="2" s="1"/>
  <c r="A142" i="2"/>
  <c r="A138" i="2"/>
  <c r="A137" i="2"/>
  <c r="A136" i="2"/>
  <c r="A135" i="2"/>
  <c r="A134" i="2"/>
  <c r="A130" i="2"/>
  <c r="A129" i="2"/>
  <c r="A128" i="2"/>
  <c r="A127" i="2"/>
  <c r="A126" i="2"/>
  <c r="A125" i="2"/>
  <c r="A124" i="2"/>
  <c r="A105" i="2"/>
  <c r="A106" i="2" s="1"/>
  <c r="A107" i="2"/>
  <c r="A108" i="2" s="1"/>
  <c r="A109" i="2" s="1"/>
  <c r="A110" i="2" s="1"/>
  <c r="A111" i="2" s="1"/>
  <c r="A104" i="2"/>
  <c r="A100" i="2"/>
  <c r="A99" i="2"/>
  <c r="A98" i="2"/>
  <c r="A97" i="2"/>
  <c r="A96" i="2"/>
  <c r="A92" i="2"/>
  <c r="A91" i="2"/>
  <c r="A90" i="2"/>
  <c r="A89" i="2"/>
  <c r="A88" i="2"/>
  <c r="A87" i="2"/>
  <c r="A86" i="2"/>
  <c r="B13" i="3"/>
  <c r="T49" i="2"/>
  <c r="T50" i="2"/>
  <c r="T51" i="2" s="1"/>
  <c r="T52" i="2" s="1"/>
  <c r="T53" i="2"/>
  <c r="T54" i="2" s="1"/>
  <c r="T55" i="2" s="1"/>
  <c r="T59" i="2" s="1"/>
  <c r="T60" i="2" s="1"/>
  <c r="T61" i="2"/>
  <c r="T62" i="2" s="1"/>
  <c r="T63" i="2" s="1"/>
  <c r="T67" i="2" s="1"/>
  <c r="T68" i="2" s="1"/>
  <c r="T69" i="2" s="1"/>
  <c r="T70" i="2" s="1"/>
  <c r="T71" i="2" s="1"/>
  <c r="T72" i="2" s="1"/>
  <c r="T73" i="2" s="1"/>
  <c r="T74" i="2" s="1"/>
  <c r="V465" i="2"/>
  <c r="V469" i="2"/>
  <c r="V470" i="2" s="1"/>
  <c r="V471" i="2" s="1"/>
  <c r="V472" i="2" s="1"/>
  <c r="V473" i="2" s="1"/>
  <c r="V477" i="2" s="1"/>
  <c r="V478" i="2" s="1"/>
  <c r="V479" i="2" s="1"/>
  <c r="V480" i="2" s="1"/>
  <c r="V481" i="2" s="1"/>
  <c r="V482" i="2" s="1"/>
  <c r="V483" i="2" s="1"/>
  <c r="V484" i="2" s="1"/>
  <c r="W465" i="2"/>
  <c r="W469" i="2"/>
  <c r="W470" i="2" s="1"/>
  <c r="W471" i="2" s="1"/>
  <c r="W472" i="2" s="1"/>
  <c r="W473" i="2" s="1"/>
  <c r="W477" i="2" s="1"/>
  <c r="W478" i="2" s="1"/>
  <c r="W479" i="2" s="1"/>
  <c r="W480" i="2" s="1"/>
  <c r="W481" i="2" s="1"/>
  <c r="W482" i="2" s="1"/>
  <c r="W483" i="2" s="1"/>
  <c r="W484" i="2" s="1"/>
  <c r="W762" i="2"/>
  <c r="W766" i="2"/>
  <c r="W767" i="2" s="1"/>
  <c r="W768" i="2" s="1"/>
  <c r="W769" i="2" s="1"/>
  <c r="W770" i="2" s="1"/>
  <c r="W774" i="2" s="1"/>
  <c r="W775" i="2" s="1"/>
  <c r="W776" i="2" s="1"/>
  <c r="W777" i="2" s="1"/>
  <c r="W778" i="2" s="1"/>
  <c r="W779" i="2" s="1"/>
  <c r="W780" i="2" s="1"/>
  <c r="W781" i="2" s="1"/>
  <c r="W761" i="2"/>
  <c r="W760" i="2"/>
  <c r="W759" i="2"/>
  <c r="W758" i="2"/>
  <c r="W757" i="2"/>
  <c r="V757" i="2"/>
  <c r="W756" i="2"/>
  <c r="W724" i="2"/>
  <c r="W728" i="2" s="1"/>
  <c r="W729" i="2" s="1"/>
  <c r="W730" i="2" s="1"/>
  <c r="W731" i="2" s="1"/>
  <c r="W732" i="2" s="1"/>
  <c r="W736" i="2" s="1"/>
  <c r="W737" i="2" s="1"/>
  <c r="W738" i="2" s="1"/>
  <c r="W739" i="2" s="1"/>
  <c r="W740" i="2" s="1"/>
  <c r="W741" i="2" s="1"/>
  <c r="W742" i="2" s="1"/>
  <c r="W743" i="2" s="1"/>
  <c r="W723" i="2"/>
  <c r="V723" i="2"/>
  <c r="W722" i="2"/>
  <c r="W721" i="2"/>
  <c r="V721" i="2"/>
  <c r="W720" i="2"/>
  <c r="W719" i="2"/>
  <c r="W718" i="2"/>
  <c r="W687" i="2"/>
  <c r="W691" i="2" s="1"/>
  <c r="W692" i="2" s="1"/>
  <c r="W693" i="2" s="1"/>
  <c r="W694" i="2" s="1"/>
  <c r="W695" i="2" s="1"/>
  <c r="W699" i="2" s="1"/>
  <c r="W700" i="2" s="1"/>
  <c r="W701" i="2" s="1"/>
  <c r="W702" i="2" s="1"/>
  <c r="W703" i="2" s="1"/>
  <c r="W704" i="2" s="1"/>
  <c r="W705" i="2" s="1"/>
  <c r="W706" i="2" s="1"/>
  <c r="W686" i="2"/>
  <c r="W685" i="2"/>
  <c r="V685" i="2"/>
  <c r="W684" i="2"/>
  <c r="W683" i="2"/>
  <c r="W682" i="2"/>
  <c r="W681" i="2"/>
  <c r="W650" i="2"/>
  <c r="W654" i="2" s="1"/>
  <c r="W655" i="2" s="1"/>
  <c r="W656" i="2" s="1"/>
  <c r="W657" i="2" s="1"/>
  <c r="W658" i="2" s="1"/>
  <c r="W662" i="2" s="1"/>
  <c r="W663" i="2" s="1"/>
  <c r="W664" i="2" s="1"/>
  <c r="W665" i="2" s="1"/>
  <c r="W666" i="2" s="1"/>
  <c r="W667" i="2" s="1"/>
  <c r="W668" i="2" s="1"/>
  <c r="W669" i="2" s="1"/>
  <c r="W649" i="2"/>
  <c r="W648" i="2"/>
  <c r="W647" i="2"/>
  <c r="W646" i="2"/>
  <c r="V646" i="2"/>
  <c r="W645" i="2"/>
  <c r="W644" i="2"/>
  <c r="V644" i="2"/>
  <c r="W613" i="2"/>
  <c r="W617" i="2" s="1"/>
  <c r="W618" i="2" s="1"/>
  <c r="W619" i="2" s="1"/>
  <c r="W620" i="2" s="1"/>
  <c r="W621" i="2" s="1"/>
  <c r="W625" i="2" s="1"/>
  <c r="W626" i="2" s="1"/>
  <c r="W627" i="2" s="1"/>
  <c r="W628" i="2" s="1"/>
  <c r="W629" i="2" s="1"/>
  <c r="W630" i="2" s="1"/>
  <c r="W631" i="2" s="1"/>
  <c r="W632" i="2" s="1"/>
  <c r="W612" i="2"/>
  <c r="V612" i="2"/>
  <c r="W611" i="2"/>
  <c r="W610" i="2"/>
  <c r="W609" i="2"/>
  <c r="W608" i="2"/>
  <c r="W607" i="2"/>
  <c r="W576" i="2"/>
  <c r="W580" i="2"/>
  <c r="W581" i="2" s="1"/>
  <c r="W582" i="2" s="1"/>
  <c r="W583" i="2" s="1"/>
  <c r="W584" i="2" s="1"/>
  <c r="W588" i="2" s="1"/>
  <c r="W589" i="2" s="1"/>
  <c r="W590" i="2" s="1"/>
  <c r="W591" i="2" s="1"/>
  <c r="W592" i="2" s="1"/>
  <c r="W593" i="2" s="1"/>
  <c r="W594" i="2" s="1"/>
  <c r="W595" i="2" s="1"/>
  <c r="W575" i="2"/>
  <c r="W574" i="2"/>
  <c r="V574" i="2"/>
  <c r="W573" i="2"/>
  <c r="W572" i="2"/>
  <c r="V572" i="2"/>
  <c r="W571" i="2"/>
  <c r="W570" i="2"/>
  <c r="W539" i="2"/>
  <c r="W543" i="2" s="1"/>
  <c r="W544" i="2" s="1"/>
  <c r="W545" i="2" s="1"/>
  <c r="W546" i="2" s="1"/>
  <c r="W547" i="2" s="1"/>
  <c r="W551" i="2" s="1"/>
  <c r="W552" i="2" s="1"/>
  <c r="W553" i="2" s="1"/>
  <c r="W554" i="2" s="1"/>
  <c r="W555" i="2" s="1"/>
  <c r="W556" i="2" s="1"/>
  <c r="W557" i="2" s="1"/>
  <c r="W558" i="2" s="1"/>
  <c r="W538" i="2"/>
  <c r="W537" i="2"/>
  <c r="W536" i="2"/>
  <c r="V536" i="2"/>
  <c r="W535" i="2"/>
  <c r="W534" i="2"/>
  <c r="V534" i="2"/>
  <c r="W533" i="2"/>
  <c r="W502" i="2"/>
  <c r="W506" i="2"/>
  <c r="W507" i="2" s="1"/>
  <c r="W508" i="2" s="1"/>
  <c r="W509" i="2" s="1"/>
  <c r="W510" i="2" s="1"/>
  <c r="W514" i="2" s="1"/>
  <c r="W515" i="2" s="1"/>
  <c r="W516" i="2" s="1"/>
  <c r="W517" i="2" s="1"/>
  <c r="W518" i="2" s="1"/>
  <c r="W519" i="2" s="1"/>
  <c r="W520" i="2" s="1"/>
  <c r="W521" i="2" s="1"/>
  <c r="V502" i="2"/>
  <c r="V506" i="2" s="1"/>
  <c r="V507" i="2" s="1"/>
  <c r="V508" i="2" s="1"/>
  <c r="V509" i="2" s="1"/>
  <c r="V510" i="2" s="1"/>
  <c r="V514" i="2" s="1"/>
  <c r="V515" i="2" s="1"/>
  <c r="V516" i="2" s="1"/>
  <c r="V517" i="2" s="1"/>
  <c r="V518" i="2" s="1"/>
  <c r="V519" i="2" s="1"/>
  <c r="V520" i="2" s="1"/>
  <c r="V521" i="2" s="1"/>
  <c r="W501" i="2"/>
  <c r="W500" i="2"/>
  <c r="W499" i="2"/>
  <c r="V499" i="2"/>
  <c r="W498" i="2"/>
  <c r="W497" i="2"/>
  <c r="V497" i="2"/>
  <c r="W496" i="2"/>
  <c r="W464" i="2"/>
  <c r="W463" i="2"/>
  <c r="W462" i="2"/>
  <c r="W461" i="2"/>
  <c r="W460" i="2"/>
  <c r="V460" i="2"/>
  <c r="W459" i="2"/>
  <c r="W428" i="2"/>
  <c r="W432" i="2" s="1"/>
  <c r="W433" i="2" s="1"/>
  <c r="W434" i="2" s="1"/>
  <c r="W435" i="2" s="1"/>
  <c r="W436" i="2" s="1"/>
  <c r="W440" i="2" s="1"/>
  <c r="W441" i="2" s="1"/>
  <c r="W442" i="2" s="1"/>
  <c r="W443" i="2" s="1"/>
  <c r="W444" i="2" s="1"/>
  <c r="W445" i="2" s="1"/>
  <c r="W446" i="2" s="1"/>
  <c r="W447" i="2" s="1"/>
  <c r="V428" i="2"/>
  <c r="V432" i="2" s="1"/>
  <c r="V433" i="2" s="1"/>
  <c r="V434" i="2" s="1"/>
  <c r="V435" i="2" s="1"/>
  <c r="V436" i="2" s="1"/>
  <c r="V440" i="2" s="1"/>
  <c r="V441" i="2" s="1"/>
  <c r="V442" i="2" s="1"/>
  <c r="V443" i="2" s="1"/>
  <c r="V444" i="2" s="1"/>
  <c r="V445" i="2" s="1"/>
  <c r="V446" i="2" s="1"/>
  <c r="V447" i="2" s="1"/>
  <c r="W427" i="2"/>
  <c r="W426" i="2"/>
  <c r="W425" i="2"/>
  <c r="W424" i="2"/>
  <c r="W423" i="2"/>
  <c r="W422" i="2"/>
  <c r="V422" i="2"/>
  <c r="W391" i="2"/>
  <c r="W395" i="2" s="1"/>
  <c r="W396" i="2" s="1"/>
  <c r="W397" i="2" s="1"/>
  <c r="W398" i="2" s="1"/>
  <c r="W399" i="2" s="1"/>
  <c r="W403" i="2" s="1"/>
  <c r="W404" i="2" s="1"/>
  <c r="W405" i="2" s="1"/>
  <c r="W406" i="2" s="1"/>
  <c r="W407" i="2" s="1"/>
  <c r="W408" i="2" s="1"/>
  <c r="W409" i="2" s="1"/>
  <c r="W410" i="2" s="1"/>
  <c r="W390" i="2"/>
  <c r="W389" i="2"/>
  <c r="V389" i="2"/>
  <c r="W388" i="2"/>
  <c r="W387" i="2"/>
  <c r="V387" i="2"/>
  <c r="W386" i="2"/>
  <c r="W385" i="2"/>
  <c r="W354" i="2"/>
  <c r="W358" i="2" s="1"/>
  <c r="W359" i="2" s="1"/>
  <c r="W360" i="2" s="1"/>
  <c r="W361" i="2" s="1"/>
  <c r="W362" i="2" s="1"/>
  <c r="W366" i="2" s="1"/>
  <c r="W367" i="2" s="1"/>
  <c r="W368" i="2" s="1"/>
  <c r="W369" i="2" s="1"/>
  <c r="W370" i="2" s="1"/>
  <c r="W371" i="2" s="1"/>
  <c r="W372" i="2" s="1"/>
  <c r="W373" i="2" s="1"/>
  <c r="W353" i="2"/>
  <c r="W352" i="2"/>
  <c r="W351" i="2"/>
  <c r="V351" i="2"/>
  <c r="W350" i="2"/>
  <c r="W349" i="2"/>
  <c r="V349" i="2"/>
  <c r="W348" i="2"/>
  <c r="W317" i="2"/>
  <c r="W321" i="2"/>
  <c r="W322" i="2" s="1"/>
  <c r="W323" i="2" s="1"/>
  <c r="W324" i="2" s="1"/>
  <c r="W325" i="2"/>
  <c r="W329" i="2" s="1"/>
  <c r="W330" i="2" s="1"/>
  <c r="W331" i="2" s="1"/>
  <c r="W332" i="2" s="1"/>
  <c r="W333" i="2" s="1"/>
  <c r="W334" i="2" s="1"/>
  <c r="W335" i="2" s="1"/>
  <c r="W336" i="2" s="1"/>
  <c r="W316" i="2"/>
  <c r="W315" i="2"/>
  <c r="W314" i="2"/>
  <c r="V314" i="2"/>
  <c r="W313" i="2"/>
  <c r="W312" i="2"/>
  <c r="V312" i="2"/>
  <c r="W311" i="2"/>
  <c r="W280" i="2"/>
  <c r="W284" i="2" s="1"/>
  <c r="W285" i="2" s="1"/>
  <c r="W286" i="2" s="1"/>
  <c r="W287" i="2" s="1"/>
  <c r="W288" i="2" s="1"/>
  <c r="W292" i="2" s="1"/>
  <c r="W293" i="2" s="1"/>
  <c r="W294" i="2" s="1"/>
  <c r="W295" i="2" s="1"/>
  <c r="W296" i="2" s="1"/>
  <c r="W297" i="2" s="1"/>
  <c r="W298" i="2" s="1"/>
  <c r="W299" i="2" s="1"/>
  <c r="W279" i="2"/>
  <c r="W278" i="2"/>
  <c r="W277" i="2"/>
  <c r="W276" i="2"/>
  <c r="V276" i="2"/>
  <c r="W275" i="2"/>
  <c r="W274" i="2"/>
  <c r="V274" i="2"/>
  <c r="W243" i="2"/>
  <c r="W247" i="2" s="1"/>
  <c r="W248" i="2" s="1"/>
  <c r="W249" i="2" s="1"/>
  <c r="W250" i="2" s="1"/>
  <c r="W251" i="2" s="1"/>
  <c r="W255" i="2" s="1"/>
  <c r="W256" i="2" s="1"/>
  <c r="W257" i="2" s="1"/>
  <c r="W258" i="2" s="1"/>
  <c r="W259" i="2" s="1"/>
  <c r="W260" i="2" s="1"/>
  <c r="W261" i="2" s="1"/>
  <c r="W262" i="2" s="1"/>
  <c r="W242" i="2"/>
  <c r="V242" i="2"/>
  <c r="W241" i="2"/>
  <c r="W240" i="2"/>
  <c r="W239" i="2"/>
  <c r="W238" i="2"/>
  <c r="W237" i="2"/>
  <c r="W205" i="2"/>
  <c r="W209" i="2" s="1"/>
  <c r="W210" i="2" s="1"/>
  <c r="W211" i="2" s="1"/>
  <c r="W212" i="2" s="1"/>
  <c r="W213" i="2" s="1"/>
  <c r="W217" i="2" s="1"/>
  <c r="W218" i="2" s="1"/>
  <c r="W219" i="2" s="1"/>
  <c r="W220" i="2" s="1"/>
  <c r="W221" i="2" s="1"/>
  <c r="W222" i="2" s="1"/>
  <c r="W223" i="2" s="1"/>
  <c r="W224" i="2" s="1"/>
  <c r="V205" i="2"/>
  <c r="V209" i="2" s="1"/>
  <c r="V210" i="2" s="1"/>
  <c r="V211" i="2" s="1"/>
  <c r="V212" i="2" s="1"/>
  <c r="V213" i="2" s="1"/>
  <c r="V217" i="2" s="1"/>
  <c r="V218" i="2" s="1"/>
  <c r="V219" i="2" s="1"/>
  <c r="V220" i="2" s="1"/>
  <c r="V221" i="2" s="1"/>
  <c r="V222" i="2" s="1"/>
  <c r="V223" i="2" s="1"/>
  <c r="V224" i="2" s="1"/>
  <c r="W204" i="2"/>
  <c r="W203" i="2"/>
  <c r="V203" i="2"/>
  <c r="W202" i="2"/>
  <c r="W201" i="2"/>
  <c r="W200" i="2"/>
  <c r="W199" i="2"/>
  <c r="W167" i="2"/>
  <c r="W171" i="2" s="1"/>
  <c r="W172" i="2" s="1"/>
  <c r="W173" i="2" s="1"/>
  <c r="W174" i="2" s="1"/>
  <c r="W175" i="2" s="1"/>
  <c r="W179" i="2" s="1"/>
  <c r="W180" i="2" s="1"/>
  <c r="W181" i="2" s="1"/>
  <c r="W182" i="2" s="1"/>
  <c r="W183" i="2" s="1"/>
  <c r="W184" i="2" s="1"/>
  <c r="W185" i="2" s="1"/>
  <c r="W186" i="2" s="1"/>
  <c r="W166" i="2"/>
  <c r="W165" i="2"/>
  <c r="W164" i="2"/>
  <c r="W163" i="2"/>
  <c r="V163" i="2"/>
  <c r="W162" i="2"/>
  <c r="W161" i="2"/>
  <c r="V161" i="2"/>
  <c r="W130" i="2"/>
  <c r="W134" i="2" s="1"/>
  <c r="W135" i="2" s="1"/>
  <c r="W136" i="2" s="1"/>
  <c r="W137" i="2" s="1"/>
  <c r="W138" i="2" s="1"/>
  <c r="W142" i="2" s="1"/>
  <c r="W143" i="2" s="1"/>
  <c r="W144" i="2" s="1"/>
  <c r="W145" i="2" s="1"/>
  <c r="W146" i="2" s="1"/>
  <c r="W147" i="2" s="1"/>
  <c r="W148" i="2" s="1"/>
  <c r="W149" i="2" s="1"/>
  <c r="W129" i="2"/>
  <c r="V129" i="2"/>
  <c r="W128" i="2"/>
  <c r="W127" i="2"/>
  <c r="V127" i="2"/>
  <c r="W126" i="2"/>
  <c r="W125" i="2"/>
  <c r="W124" i="2"/>
  <c r="W92" i="2"/>
  <c r="W96" i="2" s="1"/>
  <c r="W97" i="2" s="1"/>
  <c r="W98" i="2" s="1"/>
  <c r="W99" i="2" s="1"/>
  <c r="W100" i="2" s="1"/>
  <c r="W104" i="2" s="1"/>
  <c r="W105" i="2" s="1"/>
  <c r="W106" i="2" s="1"/>
  <c r="W107" i="2" s="1"/>
  <c r="W108" i="2" s="1"/>
  <c r="W109" i="2" s="1"/>
  <c r="W110" i="2" s="1"/>
  <c r="W111" i="2" s="1"/>
  <c r="W91" i="2"/>
  <c r="W90" i="2"/>
  <c r="W89" i="2"/>
  <c r="W88" i="2"/>
  <c r="V88" i="2"/>
  <c r="W87" i="2"/>
  <c r="W86" i="2"/>
  <c r="V86" i="2"/>
  <c r="U50" i="2"/>
  <c r="U51" i="2" s="1"/>
  <c r="U52" i="2"/>
  <c r="U53" i="2" s="1"/>
  <c r="U54" i="2" s="1"/>
  <c r="U55" i="2" s="1"/>
  <c r="U59" i="2" s="1"/>
  <c r="U60" i="2" s="1"/>
  <c r="U61" i="2" s="1"/>
  <c r="U62" i="2" s="1"/>
  <c r="U63" i="2" s="1"/>
  <c r="U67" i="2" s="1"/>
  <c r="U68" i="2" s="1"/>
  <c r="U69" i="2" s="1"/>
  <c r="U70" i="2" s="1"/>
  <c r="U71" i="2" s="1"/>
  <c r="U72" i="2" s="1"/>
  <c r="U73" i="2" s="1"/>
  <c r="U74" i="2" s="1"/>
  <c r="W55" i="2"/>
  <c r="W59" i="2" s="1"/>
  <c r="W60" i="2" s="1"/>
  <c r="W61" i="2" s="1"/>
  <c r="W62" i="2" s="1"/>
  <c r="W63" i="2" s="1"/>
  <c r="W67" i="2" s="1"/>
  <c r="W68" i="2" s="1"/>
  <c r="W69" i="2" s="1"/>
  <c r="W70" i="2" s="1"/>
  <c r="W71" i="2" s="1"/>
  <c r="W72" i="2" s="1"/>
  <c r="W73" i="2" s="1"/>
  <c r="W74" i="2" s="1"/>
  <c r="A67" i="2"/>
  <c r="A68" i="2"/>
  <c r="A63" i="2"/>
  <c r="A62" i="2"/>
  <c r="A61" i="2"/>
  <c r="A60" i="2"/>
  <c r="A59" i="2"/>
  <c r="A50" i="2"/>
  <c r="A51" i="2"/>
  <c r="A52" i="2"/>
  <c r="A53" i="2"/>
  <c r="A54" i="2"/>
  <c r="A55" i="2"/>
  <c r="C750" i="2"/>
  <c r="C712" i="2"/>
  <c r="C675" i="2"/>
  <c r="C638" i="2"/>
  <c r="C601" i="2"/>
  <c r="C564" i="2"/>
  <c r="C527" i="2"/>
  <c r="C490" i="2"/>
  <c r="C453" i="2"/>
  <c r="C416" i="2"/>
  <c r="C379" i="2"/>
  <c r="C342" i="2"/>
  <c r="C305" i="2"/>
  <c r="C268" i="2"/>
  <c r="C231" i="2"/>
  <c r="C193" i="2"/>
  <c r="C155" i="2"/>
  <c r="C118" i="2"/>
  <c r="W50" i="2"/>
  <c r="W51" i="2"/>
  <c r="W52" i="2"/>
  <c r="W53" i="2"/>
  <c r="W54" i="2"/>
  <c r="W49" i="2"/>
  <c r="A49" i="2"/>
  <c r="A69" i="2"/>
  <c r="A70" i="2" s="1"/>
  <c r="A71" i="2" s="1"/>
  <c r="A72" i="2" s="1"/>
  <c r="A73" i="2" s="1"/>
  <c r="A74" i="2" s="1"/>
  <c r="W337" i="2"/>
  <c r="C80" i="2"/>
  <c r="C43" i="2"/>
  <c r="V52" i="2"/>
  <c r="V51" i="2"/>
  <c r="V464" i="2" l="1"/>
  <c r="V570" i="2"/>
  <c r="V683" i="2"/>
  <c r="V719" i="2"/>
  <c r="V761" i="2"/>
  <c r="V55" i="2"/>
  <c r="V59" i="2" s="1"/>
  <c r="V60" i="2" s="1"/>
  <c r="V61" i="2" s="1"/>
  <c r="V62" i="2" s="1"/>
  <c r="V63" i="2" s="1"/>
  <c r="V67" i="2" s="1"/>
  <c r="V68" i="2" s="1"/>
  <c r="V69" i="2" s="1"/>
  <c r="V70" i="2" s="1"/>
  <c r="V71" i="2" s="1"/>
  <c r="V72" i="2" s="1"/>
  <c r="V73" i="2" s="1"/>
  <c r="V74" i="2" s="1"/>
  <c r="V92" i="2"/>
  <c r="V96" i="2" s="1"/>
  <c r="V97" i="2" s="1"/>
  <c r="V98" i="2" s="1"/>
  <c r="V99" i="2" s="1"/>
  <c r="V100" i="2" s="1"/>
  <c r="V104" i="2" s="1"/>
  <c r="V105" i="2" s="1"/>
  <c r="V106" i="2" s="1"/>
  <c r="V107" i="2" s="1"/>
  <c r="V108" i="2" s="1"/>
  <c r="V109" i="2" s="1"/>
  <c r="V110" i="2" s="1"/>
  <c r="V111" i="2" s="1"/>
  <c r="V125" i="2"/>
  <c r="V130" i="2"/>
  <c r="V134" i="2" s="1"/>
  <c r="V135" i="2" s="1"/>
  <c r="V136" i="2" s="1"/>
  <c r="V137" i="2" s="1"/>
  <c r="V138" i="2" s="1"/>
  <c r="V142" i="2" s="1"/>
  <c r="V143" i="2" s="1"/>
  <c r="V144" i="2" s="1"/>
  <c r="V145" i="2" s="1"/>
  <c r="V146" i="2" s="1"/>
  <c r="V147" i="2" s="1"/>
  <c r="V148" i="2" s="1"/>
  <c r="V149" i="2" s="1"/>
  <c r="V201" i="2"/>
  <c r="V240" i="2"/>
  <c r="V280" i="2"/>
  <c r="V284" i="2" s="1"/>
  <c r="V285" i="2" s="1"/>
  <c r="V286" i="2" s="1"/>
  <c r="V287" i="2" s="1"/>
  <c r="V288" i="2" s="1"/>
  <c r="V292" i="2" s="1"/>
  <c r="V293" i="2" s="1"/>
  <c r="V294" i="2" s="1"/>
  <c r="V295" i="2" s="1"/>
  <c r="V296" i="2" s="1"/>
  <c r="V297" i="2" s="1"/>
  <c r="V298" i="2" s="1"/>
  <c r="V299" i="2" s="1"/>
  <c r="V385" i="2"/>
  <c r="V426" i="2"/>
  <c r="V610" i="2"/>
  <c r="V337" i="2"/>
  <c r="V90" i="2"/>
  <c r="V165" i="2"/>
  <c r="V199" i="2"/>
  <c r="V238" i="2"/>
  <c r="V243" i="2"/>
  <c r="V247" i="2" s="1"/>
  <c r="V248" i="2" s="1"/>
  <c r="V249" i="2" s="1"/>
  <c r="V250" i="2" s="1"/>
  <c r="V251" i="2" s="1"/>
  <c r="V255" i="2" s="1"/>
  <c r="V256" i="2" s="1"/>
  <c r="V257" i="2" s="1"/>
  <c r="V258" i="2" s="1"/>
  <c r="V259" i="2" s="1"/>
  <c r="V260" i="2" s="1"/>
  <c r="V261" i="2" s="1"/>
  <c r="V262" i="2" s="1"/>
  <c r="V278" i="2"/>
  <c r="V316" i="2"/>
  <c r="V353" i="2"/>
  <c r="V424" i="2"/>
  <c r="V462" i="2"/>
  <c r="V501" i="2"/>
  <c r="V538" i="2"/>
  <c r="V576" i="2"/>
  <c r="V580" i="2" s="1"/>
  <c r="V581" i="2" s="1"/>
  <c r="V582" i="2" s="1"/>
  <c r="V583" i="2" s="1"/>
  <c r="V584" i="2" s="1"/>
  <c r="V588" i="2" s="1"/>
  <c r="V589" i="2" s="1"/>
  <c r="V590" i="2" s="1"/>
  <c r="V591" i="2" s="1"/>
  <c r="V592" i="2" s="1"/>
  <c r="V593" i="2" s="1"/>
  <c r="V594" i="2" s="1"/>
  <c r="V595" i="2" s="1"/>
  <c r="V608" i="2"/>
  <c r="V613" i="2"/>
  <c r="V617" i="2" s="1"/>
  <c r="V618" i="2" s="1"/>
  <c r="V619" i="2" s="1"/>
  <c r="V620" i="2" s="1"/>
  <c r="V621" i="2" s="1"/>
  <c r="V625" i="2" s="1"/>
  <c r="V626" i="2" s="1"/>
  <c r="V627" i="2" s="1"/>
  <c r="V628" i="2" s="1"/>
  <c r="V629" i="2" s="1"/>
  <c r="V630" i="2" s="1"/>
  <c r="V631" i="2" s="1"/>
  <c r="V632" i="2" s="1"/>
  <c r="V648" i="2"/>
  <c r="V681" i="2"/>
  <c r="V759" i="2"/>
  <c r="V53" i="2"/>
  <c r="V87" i="2"/>
  <c r="V277" i="2"/>
  <c r="V279" i="2"/>
  <c r="V311" i="2"/>
  <c r="V315" i="2"/>
  <c r="V391" i="2"/>
  <c r="V395" i="2" s="1"/>
  <c r="V396" i="2" s="1"/>
  <c r="V397" i="2" s="1"/>
  <c r="V398" i="2" s="1"/>
  <c r="V399" i="2" s="1"/>
  <c r="V403" i="2" s="1"/>
  <c r="V404" i="2" s="1"/>
  <c r="V405" i="2" s="1"/>
  <c r="V406" i="2" s="1"/>
  <c r="V407" i="2" s="1"/>
  <c r="V408" i="2" s="1"/>
  <c r="V409" i="2" s="1"/>
  <c r="V410" i="2" s="1"/>
  <c r="V687" i="2"/>
  <c r="V691" i="2" s="1"/>
  <c r="V692" i="2" s="1"/>
  <c r="V693" i="2" s="1"/>
  <c r="V694" i="2" s="1"/>
  <c r="V695" i="2" s="1"/>
  <c r="V699" i="2" s="1"/>
  <c r="V700" i="2" s="1"/>
  <c r="V701" i="2" s="1"/>
  <c r="V702" i="2" s="1"/>
  <c r="V703" i="2" s="1"/>
  <c r="V704" i="2" s="1"/>
  <c r="V705" i="2" s="1"/>
  <c r="V706" i="2" s="1"/>
  <c r="V718" i="2"/>
  <c r="V720" i="2"/>
  <c r="V722" i="2"/>
  <c r="V762" i="2"/>
  <c r="V766" i="2" s="1"/>
  <c r="V767" i="2" s="1"/>
  <c r="V768" i="2" s="1"/>
  <c r="V769" i="2" s="1"/>
  <c r="V770" i="2" s="1"/>
  <c r="V774" i="2" s="1"/>
  <c r="V775" i="2" s="1"/>
  <c r="V776" i="2" s="1"/>
  <c r="V777" i="2" s="1"/>
  <c r="V778" i="2" s="1"/>
  <c r="V779" i="2" s="1"/>
  <c r="V780" i="2" s="1"/>
  <c r="V781" i="2" s="1"/>
  <c r="V49" i="2"/>
  <c r="V89" i="2"/>
  <c r="V91" i="2"/>
  <c r="V162" i="2"/>
  <c r="V164" i="2"/>
  <c r="V166" i="2"/>
  <c r="V167" i="2"/>
  <c r="V171" i="2" s="1"/>
  <c r="V172" i="2" s="1"/>
  <c r="V173" i="2" s="1"/>
  <c r="V174" i="2" s="1"/>
  <c r="V175" i="2" s="1"/>
  <c r="V179" i="2" s="1"/>
  <c r="V180" i="2" s="1"/>
  <c r="V181" i="2" s="1"/>
  <c r="V182" i="2" s="1"/>
  <c r="V183" i="2" s="1"/>
  <c r="V184" i="2" s="1"/>
  <c r="V185" i="2" s="1"/>
  <c r="V186" i="2" s="1"/>
  <c r="V275" i="2"/>
  <c r="V313" i="2"/>
  <c r="V50" i="2"/>
  <c r="V54" i="2"/>
  <c r="V124" i="2"/>
  <c r="V126" i="2"/>
  <c r="V128" i="2"/>
  <c r="V200" i="2"/>
  <c r="V202" i="2"/>
  <c r="V204" i="2"/>
  <c r="V237" i="2"/>
  <c r="V239" i="2"/>
  <c r="V241" i="2"/>
  <c r="V317" i="2"/>
  <c r="V321" i="2" s="1"/>
  <c r="V322" i="2" s="1"/>
  <c r="V323" i="2" s="1"/>
  <c r="V324" i="2" s="1"/>
  <c r="V325" i="2" s="1"/>
  <c r="V329" i="2" s="1"/>
  <c r="V330" i="2" s="1"/>
  <c r="V331" i="2" s="1"/>
  <c r="V332" i="2" s="1"/>
  <c r="V333" i="2" s="1"/>
  <c r="V334" i="2" s="1"/>
  <c r="V335" i="2" s="1"/>
  <c r="V336" i="2" s="1"/>
  <c r="V348" i="2"/>
  <c r="V350" i="2"/>
  <c r="V352" i="2"/>
  <c r="V354" i="2"/>
  <c r="V358" i="2" s="1"/>
  <c r="V359" i="2" s="1"/>
  <c r="V360" i="2" s="1"/>
  <c r="V361" i="2" s="1"/>
  <c r="V362" i="2" s="1"/>
  <c r="V366" i="2" s="1"/>
  <c r="V367" i="2" s="1"/>
  <c r="V368" i="2" s="1"/>
  <c r="V369" i="2" s="1"/>
  <c r="V370" i="2" s="1"/>
  <c r="V371" i="2" s="1"/>
  <c r="V372" i="2" s="1"/>
  <c r="V373" i="2" s="1"/>
  <c r="V386" i="2"/>
  <c r="V388" i="2"/>
  <c r="V390" i="2"/>
  <c r="V423" i="2"/>
  <c r="V425" i="2"/>
  <c r="V427" i="2"/>
  <c r="V459" i="2"/>
  <c r="V461" i="2"/>
  <c r="V463" i="2"/>
  <c r="V496" i="2"/>
  <c r="V498" i="2"/>
  <c r="V500" i="2"/>
  <c r="V533" i="2"/>
  <c r="V535" i="2"/>
  <c r="V537" i="2"/>
  <c r="V539" i="2"/>
  <c r="V543" i="2" s="1"/>
  <c r="V544" i="2" s="1"/>
  <c r="V545" i="2" s="1"/>
  <c r="V546" i="2" s="1"/>
  <c r="V547" i="2" s="1"/>
  <c r="V551" i="2" s="1"/>
  <c r="V552" i="2" s="1"/>
  <c r="V553" i="2" s="1"/>
  <c r="V554" i="2" s="1"/>
  <c r="V555" i="2" s="1"/>
  <c r="V556" i="2" s="1"/>
  <c r="V557" i="2" s="1"/>
  <c r="V558" i="2" s="1"/>
  <c r="V571" i="2"/>
  <c r="V573" i="2"/>
  <c r="V575" i="2"/>
  <c r="V607" i="2"/>
  <c r="V609" i="2"/>
  <c r="V611" i="2"/>
  <c r="V645" i="2"/>
  <c r="V647" i="2"/>
  <c r="V649" i="2"/>
  <c r="V650" i="2"/>
  <c r="V654" i="2" s="1"/>
  <c r="V655" i="2" s="1"/>
  <c r="V656" i="2" s="1"/>
  <c r="V657" i="2" s="1"/>
  <c r="V658" i="2" s="1"/>
  <c r="V662" i="2" s="1"/>
  <c r="V663" i="2" s="1"/>
  <c r="V664" i="2" s="1"/>
  <c r="V665" i="2" s="1"/>
  <c r="V666" i="2" s="1"/>
  <c r="V667" i="2" s="1"/>
  <c r="V668" i="2" s="1"/>
  <c r="V669" i="2" s="1"/>
  <c r="V682" i="2"/>
  <c r="V684" i="2"/>
  <c r="V686" i="2"/>
  <c r="V724" i="2"/>
  <c r="V728" i="2" s="1"/>
  <c r="V729" i="2" s="1"/>
  <c r="V730" i="2" s="1"/>
  <c r="V731" i="2" s="1"/>
  <c r="V732" i="2" s="1"/>
  <c r="V736" i="2" s="1"/>
  <c r="V737" i="2" s="1"/>
  <c r="V738" i="2" s="1"/>
  <c r="V739" i="2" s="1"/>
  <c r="V740" i="2" s="1"/>
  <c r="V741" i="2" s="1"/>
  <c r="V742" i="2" s="1"/>
  <c r="V743" i="2" s="1"/>
  <c r="V756" i="2"/>
  <c r="V758" i="2"/>
  <c r="Q43" i="2"/>
  <c r="Q42" i="2"/>
  <c r="S43" i="2"/>
  <c r="J56" i="2"/>
  <c r="R44" i="2"/>
  <c r="R42" i="2"/>
  <c r="S42" i="2"/>
  <c r="J101" i="2"/>
  <c r="J355" i="2"/>
  <c r="R43" i="2"/>
  <c r="Q44" i="2"/>
  <c r="J75" i="2"/>
  <c r="J50" i="2"/>
  <c r="F93" i="2"/>
  <c r="J93" i="2" s="1"/>
  <c r="J96" i="2"/>
  <c r="J185" i="2"/>
  <c r="F187" i="2"/>
  <c r="J181" i="2"/>
  <c r="J205" i="2"/>
  <c r="J201" i="2"/>
  <c r="F214" i="2"/>
  <c r="J220" i="2"/>
  <c r="I252" i="2"/>
  <c r="J263" i="2"/>
  <c r="F300" i="2"/>
  <c r="J318" i="2"/>
  <c r="J351" i="2"/>
  <c r="J371" i="2"/>
  <c r="F374" i="2"/>
  <c r="J367" i="2"/>
  <c r="F400" i="2"/>
  <c r="J395" i="2"/>
  <c r="I411" i="2"/>
  <c r="J404" i="2"/>
  <c r="J466" i="2"/>
  <c r="J462" i="2"/>
  <c r="J576" i="2"/>
  <c r="J572" i="2"/>
  <c r="F577" i="2"/>
  <c r="I614" i="2"/>
  <c r="I622" i="2"/>
  <c r="J617" i="2"/>
  <c r="F150" i="2"/>
  <c r="F176" i="2"/>
  <c r="J171" i="2"/>
  <c r="I187" i="2"/>
  <c r="J180" i="2"/>
  <c r="I214" i="2"/>
  <c r="J211" i="2"/>
  <c r="I225" i="2"/>
  <c r="J252" i="2"/>
  <c r="J289" i="2"/>
  <c r="J335" i="2"/>
  <c r="J331" i="2"/>
  <c r="J354" i="2"/>
  <c r="J350" i="2"/>
  <c r="F511" i="2"/>
  <c r="J508" i="2"/>
  <c r="I577" i="2"/>
  <c r="I688" i="2"/>
  <c r="J682" i="2"/>
  <c r="J725" i="2"/>
  <c r="J721" i="2"/>
  <c r="F782" i="2"/>
  <c r="J68" i="2"/>
  <c r="J98" i="2"/>
  <c r="J128" i="2"/>
  <c r="F131" i="2"/>
  <c r="J124" i="2"/>
  <c r="F168" i="2"/>
  <c r="F281" i="2"/>
  <c r="J281" i="2" s="1"/>
  <c r="J274" i="2"/>
  <c r="J285" i="2"/>
  <c r="F326" i="2"/>
  <c r="J321" i="2"/>
  <c r="I337" i="2"/>
  <c r="J330" i="2"/>
  <c r="F337" i="2"/>
  <c r="F437" i="2"/>
  <c r="J432" i="2"/>
  <c r="F448" i="2"/>
  <c r="J443" i="2"/>
  <c r="J557" i="2"/>
  <c r="F559" i="2"/>
  <c r="J553" i="2"/>
  <c r="J628" i="2"/>
  <c r="I633" i="2"/>
  <c r="J633" i="2"/>
  <c r="J59" i="2"/>
  <c r="J69" i="2"/>
  <c r="I112" i="2"/>
  <c r="I131" i="2"/>
  <c r="J138" i="2"/>
  <c r="F139" i="2"/>
  <c r="I168" i="2"/>
  <c r="F206" i="2"/>
  <c r="J206" i="2" s="1"/>
  <c r="J202" i="2"/>
  <c r="J219" i="2"/>
  <c r="I263" i="2"/>
  <c r="I281" i="2"/>
  <c r="J286" i="2"/>
  <c r="I363" i="2"/>
  <c r="F392" i="2"/>
  <c r="J386" i="2"/>
  <c r="I437" i="2"/>
  <c r="J434" i="2"/>
  <c r="I448" i="2"/>
  <c r="J442" i="2"/>
  <c r="J611" i="2"/>
  <c r="F614" i="2"/>
  <c r="J607" i="2"/>
  <c r="J619" i="2"/>
  <c r="F622" i="2"/>
  <c r="J763" i="2"/>
  <c r="J775" i="2"/>
  <c r="F503" i="2"/>
  <c r="J496" i="2"/>
  <c r="F522" i="2"/>
  <c r="F548" i="2"/>
  <c r="J543" i="2"/>
  <c r="I559" i="2"/>
  <c r="J552" i="2"/>
  <c r="I585" i="2"/>
  <c r="J582" i="2"/>
  <c r="I596" i="2"/>
  <c r="F659" i="2"/>
  <c r="J705" i="2"/>
  <c r="F707" i="2"/>
  <c r="J701" i="2"/>
  <c r="J724" i="2"/>
  <c r="J720" i="2"/>
  <c r="I771" i="2"/>
  <c r="J778" i="2"/>
  <c r="J774" i="2"/>
  <c r="J134" i="2"/>
  <c r="I392" i="2"/>
  <c r="J429" i="2"/>
  <c r="J425" i="2"/>
  <c r="I503" i="2"/>
  <c r="F540" i="2"/>
  <c r="J540" i="2" s="1"/>
  <c r="F651" i="2"/>
  <c r="J644" i="2"/>
  <c r="F670" i="2"/>
  <c r="F696" i="2"/>
  <c r="J691" i="2"/>
  <c r="I707" i="2"/>
  <c r="J700" i="2"/>
  <c r="I733" i="2"/>
  <c r="J730" i="2"/>
  <c r="I744" i="2"/>
  <c r="J744" i="2" s="1"/>
  <c r="J756" i="2"/>
  <c r="J766" i="2"/>
  <c r="F771" i="2"/>
  <c r="J311" i="2"/>
  <c r="J409" i="2"/>
  <c r="F411" i="2"/>
  <c r="J405" i="2"/>
  <c r="J428" i="2"/>
  <c r="J424" i="2"/>
  <c r="I474" i="2"/>
  <c r="J481" i="2"/>
  <c r="J477" i="2"/>
  <c r="I540" i="2"/>
  <c r="J573" i="2"/>
  <c r="J590" i="2"/>
  <c r="I651" i="2"/>
  <c r="J656" i="2"/>
  <c r="F688" i="2"/>
  <c r="J688" i="2" s="1"/>
  <c r="F10" i="3"/>
  <c r="F11" i="3"/>
  <c r="J448" i="2" l="1"/>
  <c r="J400" i="2"/>
  <c r="B377" i="2"/>
  <c r="B229" i="2"/>
  <c r="B78" i="2"/>
  <c r="B636" i="2"/>
  <c r="B414" i="2"/>
  <c r="B266" i="2"/>
  <c r="B116" i="2"/>
  <c r="B599" i="2"/>
  <c r="B748" i="2"/>
  <c r="B488" i="2"/>
  <c r="B340" i="2"/>
  <c r="B191" i="2"/>
  <c r="B525" i="2"/>
  <c r="B153" i="2"/>
  <c r="B673" i="2"/>
  <c r="B562" i="2"/>
  <c r="B451" i="2"/>
  <c r="B303" i="2"/>
  <c r="B710" i="2"/>
  <c r="B2" i="3"/>
  <c r="J771" i="2"/>
  <c r="J651" i="2"/>
  <c r="J659" i="2"/>
  <c r="J522" i="2"/>
  <c r="J614" i="2"/>
  <c r="J392" i="2"/>
  <c r="J559" i="2"/>
  <c r="J131" i="2"/>
  <c r="J782" i="2"/>
  <c r="J511" i="2"/>
  <c r="J112" i="2"/>
  <c r="J696" i="2"/>
  <c r="J139" i="2"/>
  <c r="J437" i="2"/>
  <c r="J733" i="2"/>
  <c r="J176" i="2"/>
  <c r="J474" i="2"/>
  <c r="J374" i="2"/>
  <c r="J411" i="2"/>
  <c r="J622" i="2"/>
  <c r="J670" i="2"/>
  <c r="J707" i="2"/>
  <c r="J503" i="2"/>
  <c r="J596" i="2"/>
  <c r="J585" i="2"/>
  <c r="J337" i="2"/>
  <c r="J326" i="2"/>
  <c r="J168" i="2"/>
  <c r="J150" i="2"/>
  <c r="J577" i="2"/>
  <c r="J300" i="2"/>
  <c r="J214" i="2"/>
  <c r="J187" i="2"/>
  <c r="J548" i="2"/>
  <c r="J363" i="2"/>
  <c r="J225" i="2"/>
  <c r="U459" i="2" l="1"/>
  <c r="T459" i="2"/>
  <c r="T460" i="2" s="1"/>
  <c r="T461" i="2" s="1"/>
  <c r="T462" i="2" s="1"/>
  <c r="T463" i="2" s="1"/>
  <c r="T464" i="2" s="1"/>
  <c r="T465" i="2" s="1"/>
  <c r="T469" i="2" s="1"/>
  <c r="T470" i="2" s="1"/>
  <c r="T471" i="2" s="1"/>
  <c r="T472" i="2" s="1"/>
  <c r="T473" i="2" s="1"/>
  <c r="T477" i="2" s="1"/>
  <c r="T478" i="2" s="1"/>
  <c r="T479" i="2" s="1"/>
  <c r="T480" i="2" s="1"/>
  <c r="T481" i="2" s="1"/>
  <c r="T482" i="2" s="1"/>
  <c r="T483" i="2" s="1"/>
  <c r="T484" i="2" s="1"/>
  <c r="U422" i="2"/>
  <c r="T422" i="2"/>
  <c r="T423" i="2" s="1"/>
  <c r="T424" i="2" s="1"/>
  <c r="T425" i="2" s="1"/>
  <c r="T426" i="2" s="1"/>
  <c r="T427" i="2" s="1"/>
  <c r="T428" i="2" s="1"/>
  <c r="T432" i="2" s="1"/>
  <c r="T433" i="2" s="1"/>
  <c r="T434" i="2" s="1"/>
  <c r="T435" i="2" s="1"/>
  <c r="T436" i="2" s="1"/>
  <c r="T440" i="2" s="1"/>
  <c r="T441" i="2" s="1"/>
  <c r="T442" i="2" s="1"/>
  <c r="T443" i="2" s="1"/>
  <c r="T444" i="2" s="1"/>
  <c r="T445" i="2" s="1"/>
  <c r="T446" i="2" s="1"/>
  <c r="T447" i="2" s="1"/>
  <c r="U570" i="2"/>
  <c r="T570" i="2"/>
  <c r="T571" i="2" s="1"/>
  <c r="T572" i="2" s="1"/>
  <c r="T573" i="2" s="1"/>
  <c r="T574" i="2" s="1"/>
  <c r="T575" i="2" s="1"/>
  <c r="T576" i="2" s="1"/>
  <c r="T580" i="2" s="1"/>
  <c r="T581" i="2" s="1"/>
  <c r="T582" i="2" s="1"/>
  <c r="T583" i="2" s="1"/>
  <c r="T584" i="2" s="1"/>
  <c r="T588" i="2" s="1"/>
  <c r="T589" i="2" s="1"/>
  <c r="T590" i="2" s="1"/>
  <c r="T591" i="2" s="1"/>
  <c r="T592" i="2" s="1"/>
  <c r="T593" i="2" s="1"/>
  <c r="T594" i="2" s="1"/>
  <c r="T595" i="2" s="1"/>
  <c r="U199" i="2"/>
  <c r="T199" i="2"/>
  <c r="T200" i="2" s="1"/>
  <c r="T201" i="2" s="1"/>
  <c r="T202" i="2" s="1"/>
  <c r="T203" i="2" s="1"/>
  <c r="T204" i="2" s="1"/>
  <c r="T205" i="2" s="1"/>
  <c r="T209" i="2" s="1"/>
  <c r="T210" i="2" s="1"/>
  <c r="T211" i="2" s="1"/>
  <c r="T212" i="2" s="1"/>
  <c r="T213" i="2" s="1"/>
  <c r="T217" i="2" s="1"/>
  <c r="T218" i="2" s="1"/>
  <c r="T219" i="2" s="1"/>
  <c r="T220" i="2" s="1"/>
  <c r="T221" i="2" s="1"/>
  <c r="T222" i="2" s="1"/>
  <c r="T223" i="2" s="1"/>
  <c r="T224" i="2" s="1"/>
  <c r="U607" i="2"/>
  <c r="T607" i="2"/>
  <c r="T608" i="2" s="1"/>
  <c r="T609" i="2" s="1"/>
  <c r="T610" i="2" s="1"/>
  <c r="T611" i="2" s="1"/>
  <c r="T612" i="2" s="1"/>
  <c r="T613" i="2" s="1"/>
  <c r="T617" i="2" s="1"/>
  <c r="T618" i="2" s="1"/>
  <c r="T619" i="2" s="1"/>
  <c r="T620" i="2" s="1"/>
  <c r="T621" i="2" s="1"/>
  <c r="T625" i="2" s="1"/>
  <c r="T626" i="2" s="1"/>
  <c r="T627" i="2" s="1"/>
  <c r="T628" i="2" s="1"/>
  <c r="T629" i="2" s="1"/>
  <c r="T630" i="2" s="1"/>
  <c r="T631" i="2" s="1"/>
  <c r="T632" i="2" s="1"/>
  <c r="U644" i="2"/>
  <c r="T644" i="2"/>
  <c r="T645" i="2" s="1"/>
  <c r="T646" i="2" s="1"/>
  <c r="T647" i="2" s="1"/>
  <c r="T648" i="2" s="1"/>
  <c r="T649" i="2" s="1"/>
  <c r="T650" i="2" s="1"/>
  <c r="T654" i="2" s="1"/>
  <c r="T655" i="2" s="1"/>
  <c r="T656" i="2" s="1"/>
  <c r="T657" i="2" s="1"/>
  <c r="T658" i="2" s="1"/>
  <c r="T662" i="2" s="1"/>
  <c r="T663" i="2" s="1"/>
  <c r="T664" i="2" s="1"/>
  <c r="T665" i="2" s="1"/>
  <c r="T666" i="2" s="1"/>
  <c r="T667" i="2" s="1"/>
  <c r="T668" i="2" s="1"/>
  <c r="T669" i="2" s="1"/>
  <c r="U533" i="2"/>
  <c r="T533" i="2"/>
  <c r="T534" i="2" s="1"/>
  <c r="T535" i="2" s="1"/>
  <c r="T536" i="2" s="1"/>
  <c r="T537" i="2" s="1"/>
  <c r="T538" i="2" s="1"/>
  <c r="T539" i="2" s="1"/>
  <c r="T543" i="2" s="1"/>
  <c r="T544" i="2" s="1"/>
  <c r="T545" i="2" s="1"/>
  <c r="T546" i="2" s="1"/>
  <c r="T547" i="2" s="1"/>
  <c r="T551" i="2" s="1"/>
  <c r="T552" i="2" s="1"/>
  <c r="T553" i="2" s="1"/>
  <c r="T554" i="2" s="1"/>
  <c r="T555" i="2" s="1"/>
  <c r="T556" i="2" s="1"/>
  <c r="T557" i="2" s="1"/>
  <c r="T558" i="2" s="1"/>
  <c r="U385" i="2"/>
  <c r="T385" i="2"/>
  <c r="T386" i="2" s="1"/>
  <c r="T387" i="2" s="1"/>
  <c r="T388" i="2" s="1"/>
  <c r="T389" i="2" s="1"/>
  <c r="T390" i="2" s="1"/>
  <c r="T391" i="2" s="1"/>
  <c r="T395" i="2" s="1"/>
  <c r="T396" i="2" s="1"/>
  <c r="T397" i="2" s="1"/>
  <c r="T398" i="2" s="1"/>
  <c r="T399" i="2" s="1"/>
  <c r="T403" i="2" s="1"/>
  <c r="T404" i="2" s="1"/>
  <c r="T405" i="2" s="1"/>
  <c r="T406" i="2" s="1"/>
  <c r="T407" i="2" s="1"/>
  <c r="T408" i="2" s="1"/>
  <c r="T409" i="2" s="1"/>
  <c r="T410" i="2" s="1"/>
  <c r="U718" i="2"/>
  <c r="T718" i="2"/>
  <c r="T719" i="2" s="1"/>
  <c r="T720" i="2" s="1"/>
  <c r="T721" i="2" s="1"/>
  <c r="T722" i="2" s="1"/>
  <c r="T723" i="2" s="1"/>
  <c r="T724" i="2" s="1"/>
  <c r="T728" i="2" s="1"/>
  <c r="T729" i="2" s="1"/>
  <c r="T730" i="2" s="1"/>
  <c r="T731" i="2" s="1"/>
  <c r="T732" i="2" s="1"/>
  <c r="T736" i="2" s="1"/>
  <c r="T737" i="2" s="1"/>
  <c r="T738" i="2" s="1"/>
  <c r="T739" i="2" s="1"/>
  <c r="T740" i="2" s="1"/>
  <c r="T741" i="2" s="1"/>
  <c r="T742" i="2" s="1"/>
  <c r="T743" i="2" s="1"/>
  <c r="U681" i="2"/>
  <c r="T681" i="2"/>
  <c r="T682" i="2" s="1"/>
  <c r="T683" i="2" s="1"/>
  <c r="T684" i="2" s="1"/>
  <c r="T685" i="2" s="1"/>
  <c r="T686" i="2" s="1"/>
  <c r="T687" i="2" s="1"/>
  <c r="T691" i="2" s="1"/>
  <c r="T692" i="2" s="1"/>
  <c r="T693" i="2" s="1"/>
  <c r="T694" i="2" s="1"/>
  <c r="T695" i="2" s="1"/>
  <c r="T699" i="2" s="1"/>
  <c r="T700" i="2" s="1"/>
  <c r="T701" i="2" s="1"/>
  <c r="T702" i="2" s="1"/>
  <c r="T703" i="2" s="1"/>
  <c r="T704" i="2" s="1"/>
  <c r="T705" i="2" s="1"/>
  <c r="T706" i="2" s="1"/>
  <c r="U348" i="2"/>
  <c r="T348" i="2"/>
  <c r="T349" i="2" s="1"/>
  <c r="T350" i="2" s="1"/>
  <c r="T351" i="2" s="1"/>
  <c r="T352" i="2" s="1"/>
  <c r="T353" i="2" s="1"/>
  <c r="T354" i="2" s="1"/>
  <c r="T358" i="2" s="1"/>
  <c r="T359" i="2" s="1"/>
  <c r="T360" i="2" s="1"/>
  <c r="T361" i="2" s="1"/>
  <c r="T362" i="2" s="1"/>
  <c r="T366" i="2" s="1"/>
  <c r="T367" i="2" s="1"/>
  <c r="T368" i="2" s="1"/>
  <c r="T369" i="2" s="1"/>
  <c r="T370" i="2" s="1"/>
  <c r="T371" i="2" s="1"/>
  <c r="T372" i="2" s="1"/>
  <c r="T373" i="2" s="1"/>
  <c r="U124" i="2"/>
  <c r="T124" i="2"/>
  <c r="T125" i="2" s="1"/>
  <c r="T126" i="2" s="1"/>
  <c r="T127" i="2" s="1"/>
  <c r="T128" i="2" s="1"/>
  <c r="T129" i="2" s="1"/>
  <c r="T130" i="2" s="1"/>
  <c r="T134" i="2" s="1"/>
  <c r="T135" i="2" s="1"/>
  <c r="T136" i="2" s="1"/>
  <c r="T137" i="2" s="1"/>
  <c r="T138" i="2" s="1"/>
  <c r="T142" i="2" s="1"/>
  <c r="T143" i="2" s="1"/>
  <c r="T144" i="2" s="1"/>
  <c r="T145" i="2" s="1"/>
  <c r="T146" i="2" s="1"/>
  <c r="T147" i="2" s="1"/>
  <c r="T148" i="2" s="1"/>
  <c r="T149" i="2" s="1"/>
  <c r="R26" i="2"/>
  <c r="N26" i="2"/>
  <c r="Q25" i="2"/>
  <c r="M25" i="2"/>
  <c r="P24" i="2"/>
  <c r="L24" i="2"/>
  <c r="O23" i="2"/>
  <c r="R22" i="2"/>
  <c r="N22" i="2"/>
  <c r="D26" i="2"/>
  <c r="D24" i="2"/>
  <c r="D22" i="2"/>
  <c r="Q26" i="2"/>
  <c r="M26" i="2"/>
  <c r="P25" i="2"/>
  <c r="L25" i="2"/>
  <c r="O24" i="2"/>
  <c r="R23" i="2"/>
  <c r="N23" i="2"/>
  <c r="Q22" i="2"/>
  <c r="M22" i="2"/>
  <c r="M27" i="2" s="1"/>
  <c r="E25" i="2"/>
  <c r="E23" i="2"/>
  <c r="P26" i="2"/>
  <c r="L26" i="2"/>
  <c r="S26" i="2" s="1"/>
  <c r="O25" i="2"/>
  <c r="R24" i="2"/>
  <c r="N24" i="2"/>
  <c r="Q23" i="2"/>
  <c r="M23" i="2"/>
  <c r="P22" i="2"/>
  <c r="L22" i="2"/>
  <c r="D25" i="2"/>
  <c r="F25" i="2" s="1"/>
  <c r="D23" i="2"/>
  <c r="F23" i="2" s="1"/>
  <c r="O26" i="2"/>
  <c r="M24" i="2"/>
  <c r="E26" i="2"/>
  <c r="R25" i="2"/>
  <c r="P23" i="2"/>
  <c r="E24" i="2"/>
  <c r="N25" i="2"/>
  <c r="L23" i="2"/>
  <c r="E22" i="2"/>
  <c r="Q24" i="2"/>
  <c r="E30" i="2"/>
  <c r="D31" i="2"/>
  <c r="E34" i="2"/>
  <c r="D35" i="2"/>
  <c r="G31" i="2"/>
  <c r="H32" i="2"/>
  <c r="G35" i="2"/>
  <c r="H36" i="2"/>
  <c r="G23" i="2"/>
  <c r="O22" i="2"/>
  <c r="O27" i="2" s="1"/>
  <c r="U86" i="2"/>
  <c r="D30" i="2"/>
  <c r="E33" i="2"/>
  <c r="D34" i="2"/>
  <c r="F34" i="2" s="1"/>
  <c r="E37" i="2"/>
  <c r="G30" i="2"/>
  <c r="H31" i="2"/>
  <c r="G34" i="2"/>
  <c r="H35" i="2"/>
  <c r="G22" i="2"/>
  <c r="E31" i="2"/>
  <c r="D36" i="2"/>
  <c r="H33" i="2"/>
  <c r="G36" i="2"/>
  <c r="I36" i="2" s="1"/>
  <c r="H24" i="2"/>
  <c r="D12" i="2"/>
  <c r="E15" i="2"/>
  <c r="D16" i="2"/>
  <c r="G13" i="2"/>
  <c r="I13" i="2" s="1"/>
  <c r="H14" i="2"/>
  <c r="G17" i="2"/>
  <c r="H18" i="2"/>
  <c r="L12" i="2"/>
  <c r="L16" i="2"/>
  <c r="N12" i="2"/>
  <c r="R12" i="2"/>
  <c r="O13" i="2"/>
  <c r="P14" i="2"/>
  <c r="M15" i="2"/>
  <c r="Q15" i="2"/>
  <c r="N16" i="2"/>
  <c r="R16" i="2"/>
  <c r="O17" i="2"/>
  <c r="P18" i="2"/>
  <c r="E32" i="2"/>
  <c r="D37" i="2"/>
  <c r="F37" i="2" s="1"/>
  <c r="H34" i="2"/>
  <c r="G37" i="2"/>
  <c r="H23" i="2"/>
  <c r="G26" i="2"/>
  <c r="E14" i="2"/>
  <c r="D15" i="2"/>
  <c r="F15" i="2" s="1"/>
  <c r="E18" i="2"/>
  <c r="G12" i="2"/>
  <c r="H13" i="2"/>
  <c r="G16" i="2"/>
  <c r="H17" i="2"/>
  <c r="L13" i="2"/>
  <c r="L17" i="2"/>
  <c r="O12" i="2"/>
  <c r="P13" i="2"/>
  <c r="M14" i="2"/>
  <c r="D32" i="2"/>
  <c r="E35" i="2"/>
  <c r="G32" i="2"/>
  <c r="I32" i="2" s="1"/>
  <c r="H37" i="2"/>
  <c r="G25" i="2"/>
  <c r="H26" i="2"/>
  <c r="E13" i="2"/>
  <c r="D14" i="2"/>
  <c r="F14" i="2" s="1"/>
  <c r="E17" i="2"/>
  <c r="D18" i="2"/>
  <c r="H12" i="2"/>
  <c r="H19" i="2" s="1"/>
  <c r="G15" i="2"/>
  <c r="H16" i="2"/>
  <c r="L14" i="2"/>
  <c r="L18" i="2"/>
  <c r="P12" i="2"/>
  <c r="M13" i="2"/>
  <c r="Q13" i="2"/>
  <c r="N14" i="2"/>
  <c r="R14" i="2"/>
  <c r="O15" i="2"/>
  <c r="P16" i="2"/>
  <c r="M17" i="2"/>
  <c r="Q17" i="2"/>
  <c r="N18" i="2"/>
  <c r="D33" i="2"/>
  <c r="F33" i="2" s="1"/>
  <c r="J33" i="2" s="1"/>
  <c r="E36" i="2"/>
  <c r="H30" i="2"/>
  <c r="H38" i="2" s="1"/>
  <c r="G33" i="2"/>
  <c r="I33" i="2" s="1"/>
  <c r="H22" i="2"/>
  <c r="G24" i="2"/>
  <c r="I24" i="2" s="1"/>
  <c r="H25" i="2"/>
  <c r="E12" i="2"/>
  <c r="D13" i="2"/>
  <c r="E16" i="2"/>
  <c r="D17" i="2"/>
  <c r="F17" i="2" s="1"/>
  <c r="G14" i="2"/>
  <c r="I14" i="2" s="1"/>
  <c r="H15" i="2"/>
  <c r="G18" i="2"/>
  <c r="I18" i="2" s="1"/>
  <c r="L15" i="2"/>
  <c r="M12" i="2"/>
  <c r="Q12" i="2"/>
  <c r="N13" i="2"/>
  <c r="R13" i="2"/>
  <c r="O14" i="2"/>
  <c r="P15" i="2"/>
  <c r="M16" i="2"/>
  <c r="Q16" i="2"/>
  <c r="N17" i="2"/>
  <c r="R17" i="2"/>
  <c r="O18" i="2"/>
  <c r="R15" i="2"/>
  <c r="M18" i="2"/>
  <c r="O16" i="2"/>
  <c r="Q18" i="2"/>
  <c r="Q14" i="2"/>
  <c r="R18" i="2"/>
  <c r="N15" i="2"/>
  <c r="P17" i="2"/>
  <c r="T86" i="2"/>
  <c r="T87" i="2" s="1"/>
  <c r="T88" i="2" s="1"/>
  <c r="T89" i="2" s="1"/>
  <c r="T90" i="2" s="1"/>
  <c r="T91" i="2" s="1"/>
  <c r="T92" i="2" s="1"/>
  <c r="T96" i="2" s="1"/>
  <c r="T97" i="2" s="1"/>
  <c r="T98" i="2" s="1"/>
  <c r="T99" i="2" s="1"/>
  <c r="T100" i="2" s="1"/>
  <c r="T104" i="2" s="1"/>
  <c r="T105" i="2" s="1"/>
  <c r="T106" i="2" s="1"/>
  <c r="T107" i="2" s="1"/>
  <c r="T108" i="2" s="1"/>
  <c r="T109" i="2" s="1"/>
  <c r="T110" i="2" s="1"/>
  <c r="T111" i="2" s="1"/>
  <c r="U756" i="2"/>
  <c r="T756" i="2"/>
  <c r="T757" i="2" s="1"/>
  <c r="T758" i="2" s="1"/>
  <c r="T759" i="2" s="1"/>
  <c r="T760" i="2" s="1"/>
  <c r="T761" i="2" s="1"/>
  <c r="T762" i="2" s="1"/>
  <c r="T766" i="2" s="1"/>
  <c r="T767" i="2" s="1"/>
  <c r="T768" i="2" s="1"/>
  <c r="T769" i="2" s="1"/>
  <c r="T770" i="2" s="1"/>
  <c r="T774" i="2" s="1"/>
  <c r="T775" i="2" s="1"/>
  <c r="T776" i="2" s="1"/>
  <c r="T777" i="2" s="1"/>
  <c r="T778" i="2" s="1"/>
  <c r="T779" i="2" s="1"/>
  <c r="T780" i="2" s="1"/>
  <c r="T781" i="2" s="1"/>
  <c r="T755" i="2"/>
  <c r="U311" i="2"/>
  <c r="T311" i="2"/>
  <c r="T312" i="2" s="1"/>
  <c r="T313" i="2" s="1"/>
  <c r="T314" i="2" s="1"/>
  <c r="T315" i="2" s="1"/>
  <c r="T316" i="2" s="1"/>
  <c r="T317" i="2" s="1"/>
  <c r="T321" i="2" s="1"/>
  <c r="T322" i="2" s="1"/>
  <c r="T323" i="2" s="1"/>
  <c r="T324" i="2" s="1"/>
  <c r="T325" i="2" s="1"/>
  <c r="T329" i="2" s="1"/>
  <c r="T330" i="2" s="1"/>
  <c r="T331" i="2" s="1"/>
  <c r="T332" i="2" s="1"/>
  <c r="T333" i="2" s="1"/>
  <c r="T334" i="2" s="1"/>
  <c r="T335" i="2" s="1"/>
  <c r="T336" i="2" s="1"/>
  <c r="T337" i="2" s="1"/>
  <c r="U161" i="2"/>
  <c r="T161" i="2"/>
  <c r="T162" i="2" s="1"/>
  <c r="T163" i="2" s="1"/>
  <c r="T164" i="2" s="1"/>
  <c r="T165" i="2" s="1"/>
  <c r="T166" i="2" s="1"/>
  <c r="T167" i="2" s="1"/>
  <c r="T171" i="2" s="1"/>
  <c r="T172" i="2" s="1"/>
  <c r="T173" i="2" s="1"/>
  <c r="T174" i="2" s="1"/>
  <c r="T175" i="2" s="1"/>
  <c r="T179" i="2" s="1"/>
  <c r="T180" i="2" s="1"/>
  <c r="T181" i="2" s="1"/>
  <c r="T182" i="2" s="1"/>
  <c r="T183" i="2" s="1"/>
  <c r="T184" i="2" s="1"/>
  <c r="T185" i="2" s="1"/>
  <c r="T186" i="2" s="1"/>
  <c r="U496" i="2"/>
  <c r="T496" i="2"/>
  <c r="T497" i="2" s="1"/>
  <c r="T498" i="2" s="1"/>
  <c r="T499" i="2" s="1"/>
  <c r="T500" i="2" s="1"/>
  <c r="T501" i="2" s="1"/>
  <c r="T502" i="2" s="1"/>
  <c r="T506" i="2" s="1"/>
  <c r="T507" i="2" s="1"/>
  <c r="T508" i="2" s="1"/>
  <c r="T509" i="2" s="1"/>
  <c r="T510" i="2" s="1"/>
  <c r="T514" i="2" s="1"/>
  <c r="T515" i="2" s="1"/>
  <c r="T516" i="2" s="1"/>
  <c r="T517" i="2" s="1"/>
  <c r="T518" i="2" s="1"/>
  <c r="T519" i="2" s="1"/>
  <c r="T520" i="2" s="1"/>
  <c r="T521" i="2" s="1"/>
  <c r="U274" i="2"/>
  <c r="T274" i="2"/>
  <c r="T275" i="2" s="1"/>
  <c r="T276" i="2" s="1"/>
  <c r="T277" i="2" s="1"/>
  <c r="T278" i="2" s="1"/>
  <c r="T279" i="2" s="1"/>
  <c r="T280" i="2" s="1"/>
  <c r="T284" i="2" s="1"/>
  <c r="T285" i="2" s="1"/>
  <c r="T286" i="2" s="1"/>
  <c r="T287" i="2" s="1"/>
  <c r="T288" i="2" s="1"/>
  <c r="T292" i="2" s="1"/>
  <c r="T293" i="2" s="1"/>
  <c r="T294" i="2" s="1"/>
  <c r="T295" i="2" s="1"/>
  <c r="T296" i="2" s="1"/>
  <c r="T297" i="2" s="1"/>
  <c r="T298" i="2" s="1"/>
  <c r="T299" i="2" s="1"/>
  <c r="U237" i="2"/>
  <c r="T237" i="2"/>
  <c r="T238" i="2" s="1"/>
  <c r="T239" i="2" s="1"/>
  <c r="T240" i="2" s="1"/>
  <c r="T241" i="2" s="1"/>
  <c r="T242" i="2" s="1"/>
  <c r="T243" i="2" s="1"/>
  <c r="T247" i="2" s="1"/>
  <c r="T248" i="2" s="1"/>
  <c r="T249" i="2" s="1"/>
  <c r="T250" i="2" s="1"/>
  <c r="T251" i="2" s="1"/>
  <c r="T255" i="2" s="1"/>
  <c r="T256" i="2" s="1"/>
  <c r="T257" i="2" s="1"/>
  <c r="T258" i="2" s="1"/>
  <c r="T259" i="2" s="1"/>
  <c r="T260" i="2" s="1"/>
  <c r="T261" i="2" s="1"/>
  <c r="T262" i="2" s="1"/>
  <c r="R153" i="2" l="1"/>
  <c r="S153" i="2"/>
  <c r="U162" i="2"/>
  <c r="U163" i="2" s="1"/>
  <c r="U164" i="2" s="1"/>
  <c r="U165" i="2" s="1"/>
  <c r="U166" i="2" s="1"/>
  <c r="U167" i="2" s="1"/>
  <c r="U171" i="2" s="1"/>
  <c r="U172" i="2" s="1"/>
  <c r="U173" i="2" s="1"/>
  <c r="U174" i="2" s="1"/>
  <c r="U175" i="2" s="1"/>
  <c r="U179" i="2" s="1"/>
  <c r="U180" i="2" s="1"/>
  <c r="U181" i="2" s="1"/>
  <c r="U182" i="2" s="1"/>
  <c r="U183" i="2" s="1"/>
  <c r="U184" i="2" s="1"/>
  <c r="U185" i="2" s="1"/>
  <c r="U186" i="2" s="1"/>
  <c r="Q19" i="2"/>
  <c r="F13" i="2"/>
  <c r="J13" i="2" s="1"/>
  <c r="H27" i="2"/>
  <c r="S14" i="2"/>
  <c r="F18" i="2"/>
  <c r="J18" i="2" s="1"/>
  <c r="O19" i="2"/>
  <c r="I16" i="2"/>
  <c r="I37" i="2"/>
  <c r="J37" i="2" s="1"/>
  <c r="R19" i="2"/>
  <c r="F16" i="2"/>
  <c r="J16" i="2" s="1"/>
  <c r="I22" i="2"/>
  <c r="G27" i="2"/>
  <c r="I30" i="2"/>
  <c r="G38" i="2"/>
  <c r="F30" i="2"/>
  <c r="D38" i="2"/>
  <c r="F35" i="2"/>
  <c r="L27" i="2"/>
  <c r="S6" i="2" s="1"/>
  <c r="S22" i="2"/>
  <c r="Q27" i="2"/>
  <c r="S25" i="2"/>
  <c r="F22" i="2"/>
  <c r="D27" i="2"/>
  <c r="R27" i="2"/>
  <c r="S18" i="2"/>
  <c r="R266" i="2"/>
  <c r="S266" i="2"/>
  <c r="U275" i="2"/>
  <c r="U276" i="2" s="1"/>
  <c r="U277" i="2" s="1"/>
  <c r="U278" i="2" s="1"/>
  <c r="U279" i="2" s="1"/>
  <c r="U280" i="2" s="1"/>
  <c r="U284" i="2" s="1"/>
  <c r="U285" i="2" s="1"/>
  <c r="U286" i="2" s="1"/>
  <c r="U287" i="2" s="1"/>
  <c r="U288" i="2" s="1"/>
  <c r="U292" i="2" s="1"/>
  <c r="U293" i="2" s="1"/>
  <c r="U294" i="2" s="1"/>
  <c r="U295" i="2" s="1"/>
  <c r="U296" i="2" s="1"/>
  <c r="U297" i="2" s="1"/>
  <c r="U298" i="2" s="1"/>
  <c r="U299" i="2" s="1"/>
  <c r="R748" i="2"/>
  <c r="S748" i="2"/>
  <c r="U757" i="2"/>
  <c r="U758" i="2" s="1"/>
  <c r="U759" i="2" s="1"/>
  <c r="U760" i="2" s="1"/>
  <c r="U761" i="2" s="1"/>
  <c r="U762" i="2" s="1"/>
  <c r="U766" i="2" s="1"/>
  <c r="U767" i="2" s="1"/>
  <c r="U768" i="2" s="1"/>
  <c r="U769" i="2" s="1"/>
  <c r="U770" i="2" s="1"/>
  <c r="U774" i="2" s="1"/>
  <c r="U775" i="2" s="1"/>
  <c r="U776" i="2" s="1"/>
  <c r="U777" i="2" s="1"/>
  <c r="U778" i="2" s="1"/>
  <c r="U779" i="2" s="1"/>
  <c r="U780" i="2" s="1"/>
  <c r="U781" i="2" s="1"/>
  <c r="M19" i="2"/>
  <c r="E19" i="2"/>
  <c r="I25" i="2"/>
  <c r="F32" i="2"/>
  <c r="J32" i="2" s="1"/>
  <c r="S17" i="2"/>
  <c r="N19" i="2"/>
  <c r="I17" i="2"/>
  <c r="R78" i="2"/>
  <c r="S78" i="2"/>
  <c r="U87" i="2"/>
  <c r="U88" i="2" s="1"/>
  <c r="U89" i="2" s="1"/>
  <c r="U90" i="2" s="1"/>
  <c r="U91" i="2" s="1"/>
  <c r="U92" i="2" s="1"/>
  <c r="U96" i="2" s="1"/>
  <c r="U97" i="2" s="1"/>
  <c r="U98" i="2" s="1"/>
  <c r="U99" i="2" s="1"/>
  <c r="U100" i="2" s="1"/>
  <c r="U104" i="2" s="1"/>
  <c r="U105" i="2" s="1"/>
  <c r="U106" i="2" s="1"/>
  <c r="U107" i="2" s="1"/>
  <c r="U108" i="2" s="1"/>
  <c r="U109" i="2" s="1"/>
  <c r="U110" i="2" s="1"/>
  <c r="U111" i="2" s="1"/>
  <c r="I35" i="2"/>
  <c r="E27" i="2"/>
  <c r="P27" i="2"/>
  <c r="F24" i="2"/>
  <c r="J24" i="2" s="1"/>
  <c r="R116" i="2"/>
  <c r="S116" i="2"/>
  <c r="U125" i="2"/>
  <c r="U126" i="2" s="1"/>
  <c r="U127" i="2" s="1"/>
  <c r="U128" i="2" s="1"/>
  <c r="U129" i="2" s="1"/>
  <c r="U130" i="2" s="1"/>
  <c r="U134" i="2" s="1"/>
  <c r="U135" i="2" s="1"/>
  <c r="U136" i="2" s="1"/>
  <c r="U137" i="2" s="1"/>
  <c r="U138" i="2" s="1"/>
  <c r="U142" i="2" s="1"/>
  <c r="U143" i="2" s="1"/>
  <c r="U144" i="2" s="1"/>
  <c r="U145" i="2" s="1"/>
  <c r="U146" i="2" s="1"/>
  <c r="U147" i="2" s="1"/>
  <c r="U148" i="2" s="1"/>
  <c r="U149" i="2" s="1"/>
  <c r="R673" i="2"/>
  <c r="S673" i="2"/>
  <c r="U682" i="2"/>
  <c r="U683" i="2" s="1"/>
  <c r="U684" i="2" s="1"/>
  <c r="U685" i="2" s="1"/>
  <c r="U686" i="2" s="1"/>
  <c r="U687" i="2" s="1"/>
  <c r="U691" i="2" s="1"/>
  <c r="U692" i="2" s="1"/>
  <c r="U693" i="2" s="1"/>
  <c r="U694" i="2" s="1"/>
  <c r="U695" i="2" s="1"/>
  <c r="U699" i="2" s="1"/>
  <c r="U700" i="2" s="1"/>
  <c r="U701" i="2" s="1"/>
  <c r="U702" i="2" s="1"/>
  <c r="U703" i="2" s="1"/>
  <c r="U704" i="2" s="1"/>
  <c r="U705" i="2" s="1"/>
  <c r="U706" i="2" s="1"/>
  <c r="R377" i="2"/>
  <c r="S377" i="2"/>
  <c r="U386" i="2"/>
  <c r="U387" i="2" s="1"/>
  <c r="U388" i="2" s="1"/>
  <c r="U389" i="2" s="1"/>
  <c r="U390" i="2" s="1"/>
  <c r="U391" i="2" s="1"/>
  <c r="U395" i="2" s="1"/>
  <c r="U396" i="2" s="1"/>
  <c r="U397" i="2" s="1"/>
  <c r="U398" i="2" s="1"/>
  <c r="U399" i="2" s="1"/>
  <c r="U403" i="2" s="1"/>
  <c r="U404" i="2" s="1"/>
  <c r="U405" i="2" s="1"/>
  <c r="U406" i="2" s="1"/>
  <c r="U407" i="2" s="1"/>
  <c r="U408" i="2" s="1"/>
  <c r="U409" i="2" s="1"/>
  <c r="U410" i="2" s="1"/>
  <c r="R636" i="2"/>
  <c r="S636" i="2"/>
  <c r="U645" i="2"/>
  <c r="U646" i="2" s="1"/>
  <c r="U647" i="2" s="1"/>
  <c r="U648" i="2" s="1"/>
  <c r="U649" i="2" s="1"/>
  <c r="U650" i="2" s="1"/>
  <c r="U654" i="2" s="1"/>
  <c r="U655" i="2" s="1"/>
  <c r="U656" i="2" s="1"/>
  <c r="U657" i="2" s="1"/>
  <c r="U658" i="2" s="1"/>
  <c r="U662" i="2" s="1"/>
  <c r="U663" i="2" s="1"/>
  <c r="U664" i="2" s="1"/>
  <c r="U665" i="2" s="1"/>
  <c r="U666" i="2" s="1"/>
  <c r="U667" i="2" s="1"/>
  <c r="U668" i="2" s="1"/>
  <c r="U669" i="2" s="1"/>
  <c r="R191" i="2"/>
  <c r="S191" i="2"/>
  <c r="U200" i="2"/>
  <c r="U201" i="2" s="1"/>
  <c r="U202" i="2" s="1"/>
  <c r="U203" i="2" s="1"/>
  <c r="U204" i="2" s="1"/>
  <c r="U205" i="2" s="1"/>
  <c r="U209" i="2" s="1"/>
  <c r="U210" i="2" s="1"/>
  <c r="U211" i="2" s="1"/>
  <c r="U212" i="2" s="1"/>
  <c r="U213" i="2" s="1"/>
  <c r="U217" i="2" s="1"/>
  <c r="U218" i="2" s="1"/>
  <c r="U219" i="2" s="1"/>
  <c r="U220" i="2" s="1"/>
  <c r="U221" i="2" s="1"/>
  <c r="U222" i="2" s="1"/>
  <c r="U223" i="2" s="1"/>
  <c r="U224" i="2" s="1"/>
  <c r="R414" i="2"/>
  <c r="S414" i="2"/>
  <c r="U423" i="2"/>
  <c r="U424" i="2" s="1"/>
  <c r="U425" i="2" s="1"/>
  <c r="U426" i="2" s="1"/>
  <c r="U427" i="2" s="1"/>
  <c r="U428" i="2" s="1"/>
  <c r="U432" i="2" s="1"/>
  <c r="U433" i="2" s="1"/>
  <c r="U434" i="2" s="1"/>
  <c r="U435" i="2" s="1"/>
  <c r="U436" i="2" s="1"/>
  <c r="U440" i="2" s="1"/>
  <c r="U441" i="2" s="1"/>
  <c r="U442" i="2" s="1"/>
  <c r="U443" i="2" s="1"/>
  <c r="U444" i="2" s="1"/>
  <c r="U445" i="2" s="1"/>
  <c r="U446" i="2" s="1"/>
  <c r="U447" i="2" s="1"/>
  <c r="S229" i="2"/>
  <c r="R229" i="2"/>
  <c r="U238" i="2"/>
  <c r="U239" i="2" s="1"/>
  <c r="U240" i="2" s="1"/>
  <c r="U241" i="2" s="1"/>
  <c r="U242" i="2" s="1"/>
  <c r="U243" i="2" s="1"/>
  <c r="U247" i="2" s="1"/>
  <c r="U248" i="2" s="1"/>
  <c r="U249" i="2" s="1"/>
  <c r="U250" i="2" s="1"/>
  <c r="U251" i="2" s="1"/>
  <c r="U255" i="2" s="1"/>
  <c r="U256" i="2" s="1"/>
  <c r="U257" i="2" s="1"/>
  <c r="U258" i="2" s="1"/>
  <c r="U259" i="2" s="1"/>
  <c r="U260" i="2" s="1"/>
  <c r="U261" i="2" s="1"/>
  <c r="U262" i="2" s="1"/>
  <c r="R488" i="2"/>
  <c r="S488" i="2"/>
  <c r="U497" i="2"/>
  <c r="U498" i="2" s="1"/>
  <c r="U499" i="2" s="1"/>
  <c r="U500" i="2" s="1"/>
  <c r="U501" i="2" s="1"/>
  <c r="U502" i="2" s="1"/>
  <c r="U506" i="2" s="1"/>
  <c r="U507" i="2" s="1"/>
  <c r="U508" i="2" s="1"/>
  <c r="U509" i="2" s="1"/>
  <c r="U510" i="2" s="1"/>
  <c r="U514" i="2" s="1"/>
  <c r="U515" i="2" s="1"/>
  <c r="U516" i="2" s="1"/>
  <c r="U517" i="2" s="1"/>
  <c r="U518" i="2" s="1"/>
  <c r="U519" i="2" s="1"/>
  <c r="U520" i="2" s="1"/>
  <c r="U521" i="2" s="1"/>
  <c r="R303" i="2"/>
  <c r="S303" i="2"/>
  <c r="U312" i="2"/>
  <c r="U313" i="2" s="1"/>
  <c r="U314" i="2" s="1"/>
  <c r="U315" i="2" s="1"/>
  <c r="U316" i="2" s="1"/>
  <c r="U317" i="2" s="1"/>
  <c r="U321" i="2" s="1"/>
  <c r="U322" i="2" s="1"/>
  <c r="U323" i="2" s="1"/>
  <c r="U324" i="2" s="1"/>
  <c r="U325" i="2" s="1"/>
  <c r="U329" i="2" s="1"/>
  <c r="U330" i="2" s="1"/>
  <c r="U331" i="2" s="1"/>
  <c r="U332" i="2" s="1"/>
  <c r="U333" i="2" s="1"/>
  <c r="U334" i="2" s="1"/>
  <c r="U335" i="2" s="1"/>
  <c r="U336" i="2" s="1"/>
  <c r="U337" i="2" s="1"/>
  <c r="S15" i="2"/>
  <c r="J17" i="2"/>
  <c r="P19" i="2"/>
  <c r="I15" i="2"/>
  <c r="J15" i="2" s="1"/>
  <c r="J14" i="2"/>
  <c r="S13" i="2"/>
  <c r="I12" i="2"/>
  <c r="G19" i="2"/>
  <c r="I26" i="2"/>
  <c r="S16" i="2"/>
  <c r="F12" i="2"/>
  <c r="D19" i="2"/>
  <c r="F36" i="2"/>
  <c r="J36" i="2" s="1"/>
  <c r="I34" i="2"/>
  <c r="J34" i="2"/>
  <c r="F31" i="2"/>
  <c r="S23" i="2"/>
  <c r="F26" i="2"/>
  <c r="J26" i="2" s="1"/>
  <c r="S24" i="2"/>
  <c r="S12" i="2"/>
  <c r="L19" i="2"/>
  <c r="S5" i="2" s="1"/>
  <c r="I23" i="2"/>
  <c r="J23" i="2" s="1"/>
  <c r="I31" i="2"/>
  <c r="E38" i="2"/>
  <c r="J25" i="2"/>
  <c r="N27" i="2"/>
  <c r="R340" i="2"/>
  <c r="S340" i="2"/>
  <c r="U349" i="2"/>
  <c r="U350" i="2" s="1"/>
  <c r="U351" i="2" s="1"/>
  <c r="U352" i="2" s="1"/>
  <c r="U353" i="2" s="1"/>
  <c r="U354" i="2" s="1"/>
  <c r="U358" i="2" s="1"/>
  <c r="U359" i="2" s="1"/>
  <c r="U360" i="2" s="1"/>
  <c r="U361" i="2" s="1"/>
  <c r="U362" i="2" s="1"/>
  <c r="U366" i="2" s="1"/>
  <c r="U367" i="2" s="1"/>
  <c r="U368" i="2" s="1"/>
  <c r="U369" i="2" s="1"/>
  <c r="U370" i="2" s="1"/>
  <c r="U371" i="2" s="1"/>
  <c r="U372" i="2" s="1"/>
  <c r="U373" i="2" s="1"/>
  <c r="R710" i="2"/>
  <c r="S710" i="2"/>
  <c r="U719" i="2"/>
  <c r="U720" i="2" s="1"/>
  <c r="U721" i="2" s="1"/>
  <c r="U722" i="2" s="1"/>
  <c r="U723" i="2" s="1"/>
  <c r="U724" i="2" s="1"/>
  <c r="U728" i="2" s="1"/>
  <c r="U729" i="2" s="1"/>
  <c r="U730" i="2" s="1"/>
  <c r="U731" i="2" s="1"/>
  <c r="U732" i="2" s="1"/>
  <c r="U736" i="2" s="1"/>
  <c r="U737" i="2" s="1"/>
  <c r="U738" i="2" s="1"/>
  <c r="U739" i="2" s="1"/>
  <c r="U740" i="2" s="1"/>
  <c r="U741" i="2" s="1"/>
  <c r="U742" i="2" s="1"/>
  <c r="U743" i="2" s="1"/>
  <c r="R525" i="2"/>
  <c r="S525" i="2"/>
  <c r="U534" i="2"/>
  <c r="U535" i="2" s="1"/>
  <c r="U536" i="2" s="1"/>
  <c r="U537" i="2" s="1"/>
  <c r="U538" i="2" s="1"/>
  <c r="U539" i="2" s="1"/>
  <c r="U543" i="2" s="1"/>
  <c r="U544" i="2" s="1"/>
  <c r="U545" i="2" s="1"/>
  <c r="U546" i="2" s="1"/>
  <c r="U547" i="2" s="1"/>
  <c r="U551" i="2" s="1"/>
  <c r="U552" i="2" s="1"/>
  <c r="U553" i="2" s="1"/>
  <c r="U554" i="2" s="1"/>
  <c r="U555" i="2" s="1"/>
  <c r="U556" i="2" s="1"/>
  <c r="U557" i="2" s="1"/>
  <c r="U558" i="2" s="1"/>
  <c r="R599" i="2"/>
  <c r="S599" i="2"/>
  <c r="U608" i="2"/>
  <c r="U609" i="2" s="1"/>
  <c r="U610" i="2" s="1"/>
  <c r="U611" i="2" s="1"/>
  <c r="U612" i="2" s="1"/>
  <c r="U613" i="2" s="1"/>
  <c r="U617" i="2" s="1"/>
  <c r="U618" i="2" s="1"/>
  <c r="U619" i="2" s="1"/>
  <c r="U620" i="2" s="1"/>
  <c r="U621" i="2" s="1"/>
  <c r="U625" i="2" s="1"/>
  <c r="U626" i="2" s="1"/>
  <c r="U627" i="2" s="1"/>
  <c r="U628" i="2" s="1"/>
  <c r="U629" i="2" s="1"/>
  <c r="U630" i="2" s="1"/>
  <c r="U631" i="2" s="1"/>
  <c r="U632" i="2" s="1"/>
  <c r="R562" i="2"/>
  <c r="S562" i="2"/>
  <c r="U571" i="2"/>
  <c r="U572" i="2" s="1"/>
  <c r="U573" i="2" s="1"/>
  <c r="U574" i="2" s="1"/>
  <c r="U575" i="2" s="1"/>
  <c r="U576" i="2" s="1"/>
  <c r="U580" i="2" s="1"/>
  <c r="U581" i="2" s="1"/>
  <c r="U582" i="2" s="1"/>
  <c r="U583" i="2" s="1"/>
  <c r="U584" i="2" s="1"/>
  <c r="U588" i="2" s="1"/>
  <c r="U589" i="2" s="1"/>
  <c r="U590" i="2" s="1"/>
  <c r="U591" i="2" s="1"/>
  <c r="U592" i="2" s="1"/>
  <c r="U593" i="2" s="1"/>
  <c r="U594" i="2" s="1"/>
  <c r="U595" i="2" s="1"/>
  <c r="R451" i="2"/>
  <c r="S451" i="2"/>
  <c r="U460" i="2"/>
  <c r="U461" i="2" s="1"/>
  <c r="U462" i="2" s="1"/>
  <c r="U463" i="2" s="1"/>
  <c r="U464" i="2" s="1"/>
  <c r="U465" i="2" s="1"/>
  <c r="U469" i="2" s="1"/>
  <c r="U470" i="2" s="1"/>
  <c r="U471" i="2" s="1"/>
  <c r="U472" i="2" s="1"/>
  <c r="U473" i="2" s="1"/>
  <c r="U477" i="2" s="1"/>
  <c r="U478" i="2" s="1"/>
  <c r="U479" i="2" s="1"/>
  <c r="U480" i="2" s="1"/>
  <c r="U481" i="2" s="1"/>
  <c r="U482" i="2" s="1"/>
  <c r="U483" i="2" s="1"/>
  <c r="U484" i="2" s="1"/>
  <c r="R711" i="2" l="1"/>
  <c r="Q710" i="2"/>
  <c r="R712" i="2"/>
  <c r="R713" i="2"/>
  <c r="F19" i="2"/>
  <c r="J12" i="2"/>
  <c r="I19" i="2"/>
  <c r="R5" i="2" s="1"/>
  <c r="S304" i="2"/>
  <c r="S305" i="2"/>
  <c r="Q488" i="2"/>
  <c r="R491" i="2"/>
  <c r="R490" i="2"/>
  <c r="R489" i="2"/>
  <c r="S192" i="2"/>
  <c r="S193" i="2"/>
  <c r="Q636" i="2"/>
  <c r="R638" i="2"/>
  <c r="R639" i="2"/>
  <c r="R637" i="2"/>
  <c r="S118" i="2"/>
  <c r="S117" i="2"/>
  <c r="Q78" i="2"/>
  <c r="R79" i="2"/>
  <c r="R80" i="2"/>
  <c r="R81" i="2"/>
  <c r="S268" i="2"/>
  <c r="S267" i="2"/>
  <c r="S27" i="2"/>
  <c r="F38" i="2"/>
  <c r="J30" i="2"/>
  <c r="I27" i="2"/>
  <c r="R6" i="2" s="1"/>
  <c r="R454" i="2"/>
  <c r="R452" i="2"/>
  <c r="Q451" i="2"/>
  <c r="R453" i="2"/>
  <c r="S526" i="2"/>
  <c r="S527" i="2"/>
  <c r="S490" i="2"/>
  <c r="S489" i="2"/>
  <c r="S230" i="2"/>
  <c r="S231" i="2"/>
  <c r="S638" i="2"/>
  <c r="S637" i="2"/>
  <c r="Q377" i="2"/>
  <c r="R379" i="2"/>
  <c r="R380" i="2"/>
  <c r="R378" i="2"/>
  <c r="S80" i="2"/>
  <c r="S79" i="2"/>
  <c r="R305" i="2"/>
  <c r="R304" i="2"/>
  <c r="Q303" i="2"/>
  <c r="R306" i="2"/>
  <c r="S416" i="2"/>
  <c r="S415" i="2"/>
  <c r="Q191" i="2"/>
  <c r="R192" i="2"/>
  <c r="R193" i="2"/>
  <c r="R194" i="2"/>
  <c r="S675" i="2"/>
  <c r="S674" i="2"/>
  <c r="Q116" i="2"/>
  <c r="R118" i="2"/>
  <c r="R119" i="2"/>
  <c r="R117" i="2"/>
  <c r="S750" i="2"/>
  <c r="S749" i="2"/>
  <c r="Q266" i="2"/>
  <c r="R268" i="2"/>
  <c r="R269" i="2"/>
  <c r="R267" i="2"/>
  <c r="F27" i="2"/>
  <c r="J22" i="2"/>
  <c r="S154" i="2"/>
  <c r="S155" i="2"/>
  <c r="S601" i="2"/>
  <c r="S600" i="2"/>
  <c r="R527" i="2"/>
  <c r="Q525" i="2"/>
  <c r="R528" i="2"/>
  <c r="R526" i="2"/>
  <c r="S563" i="2"/>
  <c r="S564" i="2"/>
  <c r="Q599" i="2"/>
  <c r="R602" i="2"/>
  <c r="R600" i="2"/>
  <c r="R601" i="2"/>
  <c r="S341" i="2"/>
  <c r="S342" i="2"/>
  <c r="S19" i="2"/>
  <c r="S453" i="2"/>
  <c r="S452" i="2"/>
  <c r="Q562" i="2"/>
  <c r="R565" i="2"/>
  <c r="R563" i="2"/>
  <c r="R564" i="2"/>
  <c r="S712" i="2"/>
  <c r="S711" i="2"/>
  <c r="Q340" i="2"/>
  <c r="R343" i="2"/>
  <c r="R341" i="2"/>
  <c r="R342" i="2"/>
  <c r="J31" i="2"/>
  <c r="Q229" i="2"/>
  <c r="R230" i="2"/>
  <c r="R232" i="2"/>
  <c r="R231" i="2"/>
  <c r="Q414" i="2"/>
  <c r="R415" i="2"/>
  <c r="R416" i="2"/>
  <c r="R417" i="2"/>
  <c r="S378" i="2"/>
  <c r="S379" i="2"/>
  <c r="R675" i="2"/>
  <c r="Q673" i="2"/>
  <c r="R674" i="2"/>
  <c r="R676" i="2"/>
  <c r="Q748" i="2"/>
  <c r="R749" i="2"/>
  <c r="R751" i="2"/>
  <c r="R750" i="2"/>
  <c r="J35" i="2"/>
  <c r="I38" i="2"/>
  <c r="R7" i="2" s="1"/>
  <c r="R155" i="2"/>
  <c r="Q153" i="2"/>
  <c r="R156" i="2"/>
  <c r="R154" i="2"/>
  <c r="J27" i="2" l="1"/>
  <c r="Q6" i="2"/>
  <c r="Q192" i="2"/>
  <c r="Q194" i="2"/>
  <c r="Q193" i="2"/>
  <c r="Q637" i="2"/>
  <c r="Q639" i="2"/>
  <c r="Q638" i="2"/>
  <c r="Q674" i="2"/>
  <c r="Q675" i="2"/>
  <c r="Q676" i="2"/>
  <c r="Q342" i="2"/>
  <c r="Q341" i="2"/>
  <c r="Q343" i="2"/>
  <c r="Q526" i="2"/>
  <c r="Q527" i="2"/>
  <c r="Q528" i="2"/>
  <c r="Q415" i="2"/>
  <c r="Q416" i="2"/>
  <c r="Q417" i="2"/>
  <c r="Q232" i="2"/>
  <c r="Q230" i="2"/>
  <c r="Q231" i="2"/>
  <c r="Q600" i="2"/>
  <c r="Q602" i="2"/>
  <c r="Q601" i="2"/>
  <c r="Q268" i="2"/>
  <c r="Q267" i="2"/>
  <c r="Q269" i="2"/>
  <c r="Q304" i="2"/>
  <c r="Q306" i="2"/>
  <c r="Q305" i="2"/>
  <c r="Q378" i="2"/>
  <c r="Q380" i="2"/>
  <c r="Q379" i="2"/>
  <c r="Q749" i="2"/>
  <c r="Q750" i="2"/>
  <c r="Q751" i="2"/>
  <c r="Q117" i="2"/>
  <c r="Q118" i="2"/>
  <c r="Q119" i="2"/>
  <c r="Q453" i="2"/>
  <c r="Q452" i="2"/>
  <c r="Q454" i="2"/>
  <c r="Q81" i="2"/>
  <c r="Q79" i="2"/>
  <c r="Q80" i="2"/>
  <c r="Q489" i="2"/>
  <c r="Q490" i="2"/>
  <c r="Q491" i="2"/>
  <c r="Q712" i="2"/>
  <c r="Q711" i="2"/>
  <c r="Q713" i="2"/>
  <c r="Q154" i="2"/>
  <c r="Q155" i="2"/>
  <c r="Q156" i="2"/>
  <c r="Q564" i="2"/>
  <c r="Q563" i="2"/>
  <c r="Q565" i="2"/>
  <c r="Q7" i="2"/>
  <c r="J38" i="2"/>
  <c r="J19" i="2"/>
  <c r="Q5" i="2"/>
</calcChain>
</file>

<file path=xl/sharedStrings.xml><?xml version="1.0" encoding="utf-8"?>
<sst xmlns="http://schemas.openxmlformats.org/spreadsheetml/2006/main" count="3655" uniqueCount="1073">
  <si>
    <t>34 Mt. San Antonio</t>
  </si>
  <si>
    <t>3.1a Adult education (ABE, ASE, Basic Skills)</t>
  </si>
  <si>
    <t>Program Areas</t>
  </si>
  <si>
    <t>East San Gabriel Valley ROP/TC</t>
  </si>
  <si>
    <t>482_East San Gabriel Valley ROP/TC</t>
  </si>
  <si>
    <t>3.1b English as a second language</t>
  </si>
  <si>
    <t>3.1c Pre-apprenticeship training</t>
  </si>
  <si>
    <t>3.1d Career and technical training</t>
  </si>
  <si>
    <t>3.1e Adults training to support child school success</t>
  </si>
  <si>
    <t>3.1f Older adults in the workforce</t>
  </si>
  <si>
    <t>3.1g Services to adults with disabilities</t>
  </si>
  <si>
    <t>Total</t>
  </si>
  <si>
    <t>Objectives</t>
  </si>
  <si>
    <t>MOE</t>
  </si>
  <si>
    <t>Consortium Allocations</t>
  </si>
  <si>
    <t>AEBG</t>
  </si>
  <si>
    <t>WIOA</t>
  </si>
  <si>
    <t>Adult Perkins</t>
  </si>
  <si>
    <t>CalWorks</t>
  </si>
  <si>
    <t>LCFF</t>
  </si>
  <si>
    <t>CCD Apportionment</t>
  </si>
  <si>
    <t>5.1a Obj. 3: Seamless Transition</t>
  </si>
  <si>
    <t>5.1b Obj. 4: Gaps in Services</t>
  </si>
  <si>
    <t>5.1c Obj. 5: Accelerated Learning</t>
  </si>
  <si>
    <t>5.1d Obj. 6: Professional Development</t>
  </si>
  <si>
    <t>5.1e Obj. 7: Leveraging Structures</t>
  </si>
  <si>
    <t>Object Code</t>
  </si>
  <si>
    <t>1000 Instructional Salaries</t>
  </si>
  <si>
    <t>2000 NonInstructional Salaries</t>
  </si>
  <si>
    <t>3000 Employee Benefits</t>
  </si>
  <si>
    <t>4000 Supplies and Materials</t>
  </si>
  <si>
    <t>5000 Other Operating Expenses</t>
  </si>
  <si>
    <t>6000 Capital Outlay</t>
  </si>
  <si>
    <t>7000 Other Outgo</t>
  </si>
  <si>
    <t>ddConsortia</t>
  </si>
  <si>
    <t>ddMember_range</t>
  </si>
  <si>
    <t>Consortium</t>
  </si>
  <si>
    <t>Key</t>
  </si>
  <si>
    <t>Count</t>
  </si>
  <si>
    <t>Member Name</t>
  </si>
  <si>
    <t>15_16_member_allocation</t>
  </si>
  <si>
    <t>01 Allan Hancock</t>
  </si>
  <si>
    <t>00 - XYZ Adult Education Consortium</t>
  </si>
  <si>
    <t>455_Dr. Rufus T. Barleysheath Community College District</t>
  </si>
  <si>
    <t>Dr. Rufus T. Barleysheath Community College District</t>
  </si>
  <si>
    <t>02 Antelope Valley</t>
  </si>
  <si>
    <t>member_key</t>
  </si>
  <si>
    <t>454_Happytown Unified School District</t>
  </si>
  <si>
    <t>Happytown Unified School District</t>
  </si>
  <si>
    <t>03 Barstow</t>
  </si>
  <si>
    <t>452_Lake Town Unified School District</t>
  </si>
  <si>
    <t>Lake Town Unified School District</t>
  </si>
  <si>
    <t>04 Butte-Glenn</t>
  </si>
  <si>
    <t>member_check</t>
  </si>
  <si>
    <t>457_Merplopin Regional Occupational Center</t>
  </si>
  <si>
    <t>Merplopin Regional Occupational Center</t>
  </si>
  <si>
    <t>AEBG Funds</t>
  </si>
  <si>
    <t>05 Santa Cruz</t>
  </si>
  <si>
    <t>456_Plunkerville Union School District</t>
  </si>
  <si>
    <t>Plunkerville Union School District</t>
  </si>
  <si>
    <t>2015 - 16 Expenditures</t>
  </si>
  <si>
    <t>06 Southeast Los Angeles</t>
  </si>
  <si>
    <t>453_Sandwichville Unified School District</t>
  </si>
  <si>
    <t>Sandwichville Unified School District</t>
  </si>
  <si>
    <t>07 Mid Alameda County (Chabot-Las Positas)</t>
  </si>
  <si>
    <t>458_Smerpopolis County Office of Education</t>
  </si>
  <si>
    <t>Smerpopolis County Office of Education</t>
  </si>
  <si>
    <t>2016 - 17 Planned Expenditures</t>
  </si>
  <si>
    <t>09 Citrus</t>
  </si>
  <si>
    <t>filename</t>
  </si>
  <si>
    <t>95_Lompoc Unified School District</t>
  </si>
  <si>
    <t>Lompoc Unified School District</t>
  </si>
  <si>
    <t>10 Coast</t>
  </si>
  <si>
    <t>9_Santa Barbara County Workforce Investment Board*</t>
  </si>
  <si>
    <t>Santa Barbara County Workforce Investment Board*</t>
  </si>
  <si>
    <t>11 Tri-Cities</t>
  </si>
  <si>
    <t>447_Antelope Valley Community College District</t>
  </si>
  <si>
    <t>Antelope Valley Community College District</t>
  </si>
  <si>
    <t>CONSORTIUM</t>
  </si>
  <si>
    <t>ELEMENT</t>
  </si>
  <si>
    <t>na1</t>
  </si>
  <si>
    <t>15-16_MOE_ACT</t>
  </si>
  <si>
    <t>15-16_ALLOCATIONS_ACT</t>
  </si>
  <si>
    <t>16-17_AEBG</t>
  </si>
  <si>
    <t>16-17_WIOA</t>
  </si>
  <si>
    <t>16-17_PERKINS</t>
  </si>
  <si>
    <t>16-17_CALWORKS</t>
  </si>
  <si>
    <t>16-17_LCFF</t>
  </si>
  <si>
    <t>16-17_CCD</t>
  </si>
  <si>
    <t>16-17_JAIL</t>
  </si>
  <si>
    <t>16-17_TOTAL</t>
  </si>
  <si>
    <t>MEMBER_NAME_DISPLAY</t>
  </si>
  <si>
    <t>MEMBER_KEY</t>
  </si>
  <si>
    <t>SUBMISSION_KEY</t>
  </si>
  <si>
    <t>FILENAME</t>
  </si>
  <si>
    <t>12 Contra Costa</t>
  </si>
  <si>
    <t>279_Antelope Valley Union High School District</t>
  </si>
  <si>
    <t>Antelope Valley Union High School District</t>
  </si>
  <si>
    <t>13 Morongo Basin</t>
  </si>
  <si>
    <t>302_Southern Kern Unified School District</t>
  </si>
  <si>
    <t>Southern Kern Unified School District</t>
  </si>
  <si>
    <t>14 Desert</t>
  </si>
  <si>
    <t>134_Baker Valley Unified School District</t>
  </si>
  <si>
    <t>Baker Valley Unified School District</t>
  </si>
  <si>
    <t>15 South Bay (El Camino)</t>
  </si>
  <si>
    <t>446_Barstow Community College District</t>
  </si>
  <si>
    <t>Barstow Community College District</t>
  </si>
  <si>
    <t>16 Feather River</t>
  </si>
  <si>
    <t>146_Barstow Unified School District</t>
  </si>
  <si>
    <t>Barstow Unified School District</t>
  </si>
  <si>
    <t>17 Foothill De Anza</t>
  </si>
  <si>
    <t>133_Silver Valley Unified School District</t>
  </si>
  <si>
    <t>Silver Valley Unified School District</t>
  </si>
  <si>
    <t>18 Gavilan</t>
  </si>
  <si>
    <t>360_Butte County Office of Education</t>
  </si>
  <si>
    <t>Butte County Office of Education</t>
  </si>
  <si>
    <t>20 San Diego East (Grossmont-Cuyamaca)</t>
  </si>
  <si>
    <t>323_Glenn County Office of Education</t>
  </si>
  <si>
    <t>Glenn County Office of Education</t>
  </si>
  <si>
    <t>21 Salinas Valley</t>
  </si>
  <si>
    <t>322_Hamilton Unified School District</t>
  </si>
  <si>
    <t>Hamilton Unified School District</t>
  </si>
  <si>
    <t>22 Imperial</t>
  </si>
  <si>
    <t>359_Oroville Union High School District</t>
  </si>
  <si>
    <t>Oroville Union High School District</t>
  </si>
  <si>
    <t>23 Kern</t>
  </si>
  <si>
    <t>358_Paradise Unified School District</t>
  </si>
  <si>
    <t>Paradise Unified School District</t>
  </si>
  <si>
    <t>24 Lake Tahoe</t>
  </si>
  <si>
    <t>444_Cabrillo Community College District</t>
  </si>
  <si>
    <t>Cabrillo Community College District</t>
  </si>
  <si>
    <t>25 Lassen</t>
  </si>
  <si>
    <t>82_Pajaro Valley Unified School District</t>
  </si>
  <si>
    <t>Pajaro Valley Unified School District</t>
  </si>
  <si>
    <t>26 Long Beach</t>
  </si>
  <si>
    <t>81_Santa Cruz City School District</t>
  </si>
  <si>
    <t>Santa Cruz City School District</t>
  </si>
  <si>
    <t>27 Los Angeles</t>
  </si>
  <si>
    <t>83_Santa Cruz County Office of Education</t>
  </si>
  <si>
    <t>Santa Cruz County Office of Education</t>
  </si>
  <si>
    <t>28 Capital (Los Rios)</t>
  </si>
  <si>
    <t>274_Bellflower Unified School District</t>
  </si>
  <si>
    <t>Bellflower Unified School District</t>
  </si>
  <si>
    <t>29 Marin</t>
  </si>
  <si>
    <t>443_Cerritos Community College District</t>
  </si>
  <si>
    <t>Cerritos Community College District</t>
  </si>
  <si>
    <t>30 Mendocino-Lake</t>
  </si>
  <si>
    <t>267_Downey Unified School District</t>
  </si>
  <si>
    <t>Downey Unified School District</t>
  </si>
  <si>
    <t>31 Gateway (Merced)</t>
  </si>
  <si>
    <t>255_Norwalk-La Mirada Unified School District</t>
  </si>
  <si>
    <t>Norwalk-La Mirada Unified School District</t>
  </si>
  <si>
    <t>32 Coastal North</t>
  </si>
  <si>
    <t>372_Castro Valley Unified School District</t>
  </si>
  <si>
    <t>Castro Valley Unified School District</t>
  </si>
  <si>
    <t>33 Monterey</t>
  </si>
  <si>
    <t>442_Chabot-Las Positas Community College District</t>
  </si>
  <si>
    <t>Chabot-Las Positas Community College District</t>
  </si>
  <si>
    <t>363_Dublin Unified School District</t>
  </si>
  <si>
    <t>Dublin Unified School District</t>
  </si>
  <si>
    <t>35 Southwest Riverside</t>
  </si>
  <si>
    <t>376_Eden Area ROP JPA</t>
  </si>
  <si>
    <t>Eden Area ROP JPA</t>
  </si>
  <si>
    <t>36 Napa Valley</t>
  </si>
  <si>
    <t>371_Hayward Unified School District</t>
  </si>
  <si>
    <t>Hayward Unified School District</t>
  </si>
  <si>
    <t>37 North Orange</t>
  </si>
  <si>
    <t>370_Livermore Valley Joint Unified School District</t>
  </si>
  <si>
    <t>Livermore Valley Joint Unified School District</t>
  </si>
  <si>
    <t>38 Southern Alameda County (Ohlone)</t>
  </si>
  <si>
    <t>504_New Haven Unified School District</t>
  </si>
  <si>
    <t>New Haven Unified School District</t>
  </si>
  <si>
    <t>39 Palo Verde</t>
  </si>
  <si>
    <t>362_Pleasanton Unified School District</t>
  </si>
  <si>
    <t>Pleasanton Unified School District</t>
  </si>
  <si>
    <t>40 San Diego North (Palomar)</t>
  </si>
  <si>
    <t>365_San Leandro Unified School District</t>
  </si>
  <si>
    <t>San Leandro Unified School District</t>
  </si>
  <si>
    <t>41 Pasadena</t>
  </si>
  <si>
    <t>364_San Lorenzo Unified School District</t>
  </si>
  <si>
    <t>San Lorenzo Unified School District</t>
  </si>
  <si>
    <t>42 Northern Alameda County (Peralta)</t>
  </si>
  <si>
    <t>449_Tri-Valley ROP</t>
  </si>
  <si>
    <t>Tri-Valley ROP</t>
  </si>
  <si>
    <t>43 Rancho Santiago</t>
  </si>
  <si>
    <t>08 West End Corridor</t>
  </si>
  <si>
    <t>488_Bald View ROP (JPA)</t>
  </si>
  <si>
    <t>Bald View ROP (JPA)</t>
  </si>
  <si>
    <t>44 North Coast</t>
  </si>
  <si>
    <t>441_Chaffey Community College District</t>
  </si>
  <si>
    <t>Chaffey Community College District</t>
  </si>
  <si>
    <t>45 Rio Hondo</t>
  </si>
  <si>
    <t>145_Chaffey Joint Union High School District</t>
  </si>
  <si>
    <t>Chaffey Joint Union High School District</t>
  </si>
  <si>
    <t>46 Riverside About Students</t>
  </si>
  <si>
    <t>144_Chino Valley Unified School District</t>
  </si>
  <si>
    <t>Chino Valley Unified School District</t>
  </si>
  <si>
    <t>47 San Bernardino</t>
  </si>
  <si>
    <t>142_Fontana Unified School District</t>
  </si>
  <si>
    <t>Fontana Unified School District</t>
  </si>
  <si>
    <t>48 San Diego</t>
  </si>
  <si>
    <t>129_Upland Unified School District</t>
  </si>
  <si>
    <t>Upland Unified School District</t>
  </si>
  <si>
    <t>49 San Fransisco</t>
  </si>
  <si>
    <t>277_Azusa Unified School District</t>
  </si>
  <si>
    <t>Azusa Unified School District</t>
  </si>
  <si>
    <t>50 Delta Sierra Alliance</t>
  </si>
  <si>
    <t>440_Citrus Community College District</t>
  </si>
  <si>
    <t>Citrus Community College District</t>
  </si>
  <si>
    <t>51 South Bay (San Jose Evergreen)</t>
  </si>
  <si>
    <t>270_Claremont Unified School District</t>
  </si>
  <si>
    <t>Claremont Unified School District</t>
  </si>
  <si>
    <t>52 San Luis Obispo</t>
  </si>
  <si>
    <t>266_Duarte Unified School District</t>
  </si>
  <si>
    <t>Duarte Unified School District</t>
  </si>
  <si>
    <t>53 ACCEL (San Mateo)</t>
  </si>
  <si>
    <t>262_Glendora Unified School District</t>
  </si>
  <si>
    <t>Glendora Unified School District</t>
  </si>
  <si>
    <t>54 Santa Barbara</t>
  </si>
  <si>
    <t>257_Monrovia Unified School District</t>
  </si>
  <si>
    <t>Monrovia Unified School District</t>
  </si>
  <si>
    <t>55 College of the Canyons</t>
  </si>
  <si>
    <t>439_Coast Community College District</t>
  </si>
  <si>
    <t>Coast Community College District</t>
  </si>
  <si>
    <t>56 Santa Monica</t>
  </si>
  <si>
    <t>196_Coastline Regional Occupational Program</t>
  </si>
  <si>
    <t>Coastline Regional Occupational Program</t>
  </si>
  <si>
    <t>57 Sequoias</t>
  </si>
  <si>
    <t>480_Garden Grove Unified School District</t>
  </si>
  <si>
    <t>Garden Grove Unified School District</t>
  </si>
  <si>
    <t>58 Shasta-Tehema-Trinity</t>
  </si>
  <si>
    <t>191_Huntington Beach Union High School District</t>
  </si>
  <si>
    <t>Huntington Beach Union High School District</t>
  </si>
  <si>
    <t>59 Sierra Joint</t>
  </si>
  <si>
    <t>189_Newport-Mesa Unified School District</t>
  </si>
  <si>
    <t>Newport-Mesa Unified School District</t>
  </si>
  <si>
    <t>60 Solano</t>
  </si>
  <si>
    <t>481_Orange County Department of Education</t>
  </si>
  <si>
    <t>Orange County Department of Education</t>
  </si>
  <si>
    <t>61 Sonoma</t>
  </si>
  <si>
    <t>438_Compton Community College District</t>
  </si>
  <si>
    <t>Compton Community College District</t>
  </si>
  <si>
    <t>62 South Orange</t>
  </si>
  <si>
    <t>246_Compton Unified School District</t>
  </si>
  <si>
    <t>Compton Unified School District</t>
  </si>
  <si>
    <t>63 South Bay (Southwestern)</t>
  </si>
  <si>
    <t>258_Lynwood Unified School District</t>
  </si>
  <si>
    <t>Lynwood Unified School District</t>
  </si>
  <si>
    <t>64 State Center</t>
  </si>
  <si>
    <t>254_Paramount Unified School District</t>
  </si>
  <si>
    <t>Paramount Unified School District</t>
  </si>
  <si>
    <t>65 Ventura County</t>
  </si>
  <si>
    <t>353_Acalanes Union High School District</t>
  </si>
  <si>
    <t>Acalanes Union High School District</t>
  </si>
  <si>
    <t>66 Victor Valley</t>
  </si>
  <si>
    <t>352_Antioch Unified School District</t>
  </si>
  <si>
    <t>Antioch Unified School District</t>
  </si>
  <si>
    <t>67 West Hills</t>
  </si>
  <si>
    <t>437_Contra Costa Community College District</t>
  </si>
  <si>
    <t>Contra Costa Community College District</t>
  </si>
  <si>
    <t>68 West Kern</t>
  </si>
  <si>
    <t>479_Contra Costa County Office of Education</t>
  </si>
  <si>
    <t>Contra Costa County Office of Education</t>
  </si>
  <si>
    <t>69 Stanislaus Mother Lode (Yosemite)</t>
  </si>
  <si>
    <t>351_Liberty Union High School District</t>
  </si>
  <si>
    <t>Liberty Union High School District</t>
  </si>
  <si>
    <t>70 North Central (Yuba)</t>
  </si>
  <si>
    <t>350_Martinez Unified School District</t>
  </si>
  <si>
    <t>Martinez Unified School District</t>
  </si>
  <si>
    <t>71 Siskiyous</t>
  </si>
  <si>
    <t>349_Mt. Diablo Unified School District</t>
  </si>
  <si>
    <t>Mt. Diablo Unified School District</t>
  </si>
  <si>
    <t>348_Pittsburg Unified School District</t>
  </si>
  <si>
    <t>Pittsburg Unified School District</t>
  </si>
  <si>
    <t>347_West Contra Costa Unified School District</t>
  </si>
  <si>
    <t>West Contra Costa Unified School District</t>
  </si>
  <si>
    <t>436_Copper Mountain Community College District</t>
  </si>
  <si>
    <t>Copper Mountain Community College District</t>
  </si>
  <si>
    <t>141_Morongo Unified School District</t>
  </si>
  <si>
    <t>Morongo Unified School District</t>
  </si>
  <si>
    <t>163_Coachella Valley Unified School District</t>
  </si>
  <si>
    <t>Coachella Valley Unified School District</t>
  </si>
  <si>
    <t>435_Desert Community College District</t>
  </si>
  <si>
    <t>Desert Community College District</t>
  </si>
  <si>
    <t>172_Desert Sands Unified School District</t>
  </si>
  <si>
    <t>Desert Sands Unified School District</t>
  </si>
  <si>
    <t>168_Palm Springs Unified School District</t>
  </si>
  <si>
    <t>Palm Springs Unified School District</t>
  </si>
  <si>
    <t>493_Riverside County Office of Education</t>
  </si>
  <si>
    <t>Riverside County Office of Education</t>
  </si>
  <si>
    <t>272_Centinela Valley Union High School District</t>
  </si>
  <si>
    <t>Centinela Valley Union High School District</t>
  </si>
  <si>
    <t>434_El Camino Community College District</t>
  </si>
  <si>
    <t>El Camino Community College District</t>
  </si>
  <si>
    <t>261_Inglewood Unified School District</t>
  </si>
  <si>
    <t>Inglewood Unified School District</t>
  </si>
  <si>
    <t>242_Redondo Beach Unified School District</t>
  </si>
  <si>
    <t>Redondo Beach Unified School District</t>
  </si>
  <si>
    <t>281_Southern California ROC</t>
  </si>
  <si>
    <t>Southern California ROC</t>
  </si>
  <si>
    <t>249_Torrance Unified School District</t>
  </si>
  <si>
    <t>Torrance Unified School District</t>
  </si>
  <si>
    <t>433_Feather River Community College District</t>
  </si>
  <si>
    <t>Feather River Community College District</t>
  </si>
  <si>
    <t>179_Plumas County Office of Education</t>
  </si>
  <si>
    <t>Plumas County Office of Education</t>
  </si>
  <si>
    <t>178_Plumas Unified School District</t>
  </si>
  <si>
    <t>Plumas Unified School District</t>
  </si>
  <si>
    <t>432_Foothill-DeAnza Community College District</t>
  </si>
  <si>
    <t>Foothill-DeAnza Community College District</t>
  </si>
  <si>
    <t>459_Fremont Union High School District</t>
  </si>
  <si>
    <t>Fremont Union High School District</t>
  </si>
  <si>
    <t>88_Mountain View-Los Altos Union High School District</t>
  </si>
  <si>
    <t>Mountain View-Los Altos Union High School District</t>
  </si>
  <si>
    <t>87_Palo Alto Unified School District</t>
  </si>
  <si>
    <t>Palo Alto Unified School District</t>
  </si>
  <si>
    <t>431_Gavilan Joint Community College District</t>
  </si>
  <si>
    <t>Gavilan Joint Community College District</t>
  </si>
  <si>
    <t>90_Gilroy Unified School District</t>
  </si>
  <si>
    <t>Gilroy Unified School District</t>
  </si>
  <si>
    <t>89_Morgan Hill Unified School District</t>
  </si>
  <si>
    <t>Morgan Hill Unified School District</t>
  </si>
  <si>
    <t>148_San Benito High School District</t>
  </si>
  <si>
    <t>San Benito High School District</t>
  </si>
  <si>
    <t>19 Glendale</t>
  </si>
  <si>
    <t>430_Glendale Community College District</t>
  </si>
  <si>
    <t>Glendale Community College District</t>
  </si>
  <si>
    <t>263_Glendale Unified School District</t>
  </si>
  <si>
    <t>Glendale Unified School District</t>
  </si>
  <si>
    <t>508_Verdugo Workforce Development Board*</t>
  </si>
  <si>
    <t>Verdugo Workforce Development Board*</t>
  </si>
  <si>
    <t>124_Grossmont Union High School District</t>
  </si>
  <si>
    <t>Grossmont Union High School District</t>
  </si>
  <si>
    <t>429_Grossmont-Cuyamaca Community College District</t>
  </si>
  <si>
    <t>Grossmont-Cuyamaca Community College District</t>
  </si>
  <si>
    <t>513_Mountain Empire Unified School District</t>
  </si>
  <si>
    <t>Mountain Empire Unified School District</t>
  </si>
  <si>
    <t>202_Gonzales Unified School District</t>
  </si>
  <si>
    <t>Gonzales Unified School District</t>
  </si>
  <si>
    <t>428_Hartnell Community College District</t>
  </si>
  <si>
    <t>Hartnell Community College District</t>
  </si>
  <si>
    <t>210_Monterey County Office of Education</t>
  </si>
  <si>
    <t>Monterey County Office of Education</t>
  </si>
  <si>
    <t>204_North Monterey County Unified School District</t>
  </si>
  <si>
    <t>North Monterey County Unified School District</t>
  </si>
  <si>
    <t>205_Salinas Union High School District</t>
  </si>
  <si>
    <t>Salinas Union High School District</t>
  </si>
  <si>
    <t>203_Soledad Unified School District</t>
  </si>
  <si>
    <t>Soledad Unified School District</t>
  </si>
  <si>
    <t>208_South Monterey County Joint Union High School District</t>
  </si>
  <si>
    <t>South Monterey County Joint Union High School District</t>
  </si>
  <si>
    <t>314_Brawley Union High School District</t>
  </si>
  <si>
    <t>Brawley Union High School District</t>
  </si>
  <si>
    <t>313_Calexico Unified School District</t>
  </si>
  <si>
    <t>Calexico Unified School District</t>
  </si>
  <si>
    <t>312_Calipatria Unified School District</t>
  </si>
  <si>
    <t>Calipatria Unified School District</t>
  </si>
  <si>
    <t>311_Central Union High School District</t>
  </si>
  <si>
    <t>Central Union High School District</t>
  </si>
  <si>
    <t>310_Holtville Unified School District</t>
  </si>
  <si>
    <t>Holtville Unified School District</t>
  </si>
  <si>
    <t>427_Imperial Community College District</t>
  </si>
  <si>
    <t>Imperial Community College District</t>
  </si>
  <si>
    <t>315_Imperial County Office of Education</t>
  </si>
  <si>
    <t>Imperial County Office of Education</t>
  </si>
  <si>
    <t>309_Imperial Unified School District</t>
  </si>
  <si>
    <t>Imperial Unified School District</t>
  </si>
  <si>
    <t>308_San Pasqual Valley Unified School District</t>
  </si>
  <si>
    <t>San Pasqual Valley Unified School District</t>
  </si>
  <si>
    <t>306_Delano Joint Union High School District</t>
  </si>
  <si>
    <t>Delano Joint Union High School District</t>
  </si>
  <si>
    <t>426_Kern Community College District</t>
  </si>
  <si>
    <t>Kern Community College District</t>
  </si>
  <si>
    <t>1_Kern County Regional Occupational Center</t>
  </si>
  <si>
    <t>Kern County Regional Occupational Center</t>
  </si>
  <si>
    <t>307_Kern County Superintendent of Schools</t>
  </si>
  <si>
    <t>Kern County Superintendent of Schools</t>
  </si>
  <si>
    <t>305_Kern Union High School District</t>
  </si>
  <si>
    <t>Kern Union High School District</t>
  </si>
  <si>
    <t>211_Mammoth Unified School District</t>
  </si>
  <si>
    <t>Mammoth Unified School District</t>
  </si>
  <si>
    <t>296_McFarland Unified School District</t>
  </si>
  <si>
    <t>McFarland Unified School District</t>
  </si>
  <si>
    <t>303_Mojave Unified School District</t>
  </si>
  <si>
    <t>Mojave Unified School District</t>
  </si>
  <si>
    <t>212_Mono County Office of Education</t>
  </si>
  <si>
    <t>Mono County Office of Education</t>
  </si>
  <si>
    <t>476_Muroc Joint Unified School District</t>
  </si>
  <si>
    <t>Muroc Joint Unified School District</t>
  </si>
  <si>
    <t>30_Porterville Unified School District</t>
  </si>
  <si>
    <t>Porterville Unified School District</t>
  </si>
  <si>
    <t>297_Sierra Sands Unified School District</t>
  </si>
  <si>
    <t>Sierra Sands Unified School District</t>
  </si>
  <si>
    <t>299_Tehachapi Unified School District</t>
  </si>
  <si>
    <t>Tehachapi Unified School District</t>
  </si>
  <si>
    <t>298_Wasco Union High School District</t>
  </si>
  <si>
    <t>Wasco Union High School District</t>
  </si>
  <si>
    <t>487_Alpine County Unified School District</t>
  </si>
  <si>
    <t>Alpine County Unified School District</t>
  </si>
  <si>
    <t>486_El Dorado County Office of Education</t>
  </si>
  <si>
    <t>El Dorado County Office of Education</t>
  </si>
  <si>
    <t>425_Lake Tahoe Community College District</t>
  </si>
  <si>
    <t>Lake Tahoe Community College District</t>
  </si>
  <si>
    <t>344_Lake Tahoe Unified School District</t>
  </si>
  <si>
    <t>Lake Tahoe Unified School District</t>
  </si>
  <si>
    <t>286_Big Valley Joint Unified School District</t>
  </si>
  <si>
    <t>Big Valley Joint Unified School District</t>
  </si>
  <si>
    <t>283_Fort Sage Unified School District</t>
  </si>
  <si>
    <t>Fort Sage Unified School District</t>
  </si>
  <si>
    <t>424_Lassen Community College District</t>
  </si>
  <si>
    <t>Lassen Community College District</t>
  </si>
  <si>
    <t>287_Lassen County Office of Education</t>
  </si>
  <si>
    <t>Lassen County Office of Education</t>
  </si>
  <si>
    <t>285_Lassen Union High School District</t>
  </si>
  <si>
    <t>Lassen Union High School District</t>
  </si>
  <si>
    <t>5_Long Valley Charter School</t>
  </si>
  <si>
    <t>Long Valley Charter School</t>
  </si>
  <si>
    <t>216_Modoc County Office of Education</t>
  </si>
  <si>
    <t>Modoc County Office of Education</t>
  </si>
  <si>
    <t>214_Modoc Joint Unified School District</t>
  </si>
  <si>
    <t>Modoc Joint Unified School District</t>
  </si>
  <si>
    <t>4_Shaffer Elementary School District</t>
  </si>
  <si>
    <t>Shaffer Elementary School District</t>
  </si>
  <si>
    <t>215_Surprise Valley Joint Unified School District</t>
  </si>
  <si>
    <t>Surprise Valley Joint Unified School District</t>
  </si>
  <si>
    <t>284_Westwood Unified School District</t>
  </si>
  <si>
    <t>Westwood Unified School District</t>
  </si>
  <si>
    <t>423_Long Beach Community College District</t>
  </si>
  <si>
    <t>Long Beach Community College District</t>
  </si>
  <si>
    <t>260_Long Beach Unified School District</t>
  </si>
  <si>
    <t>Long Beach Unified School District</t>
  </si>
  <si>
    <t>273_Burbank Unified School District</t>
  </si>
  <si>
    <t>Burbank Unified School District</t>
  </si>
  <si>
    <t>268_Culver City Unified School District</t>
  </si>
  <si>
    <t>Culver City Unified School District</t>
  </si>
  <si>
    <t>422_Los Angeles Community College District</t>
  </si>
  <si>
    <t>Los Angeles Community College District</t>
  </si>
  <si>
    <t>259_Los Angeles Unified School District</t>
  </si>
  <si>
    <t>Los Angeles Unified School District</t>
  </si>
  <si>
    <t>256_Montebello Unified School District</t>
  </si>
  <si>
    <t>Montebello Unified School District</t>
  </si>
  <si>
    <t>361_Amador County Unified School District</t>
  </si>
  <si>
    <t>Amador County Unified School District</t>
  </si>
  <si>
    <t>151_Center Joint Unified School District</t>
  </si>
  <si>
    <t>Center Joint Unified School District</t>
  </si>
  <si>
    <t>12_Davis Joint Unified School District</t>
  </si>
  <si>
    <t>Davis Joint Unified School District</t>
  </si>
  <si>
    <t>346_El Dorado County Office of Education</t>
  </si>
  <si>
    <t>157_Elk Grove Unified School District</t>
  </si>
  <si>
    <t>Elk Grove Unified School District</t>
  </si>
  <si>
    <t>156_Folsom-Cordova Unified School District</t>
  </si>
  <si>
    <t>Folsom-Cordova Unified School District</t>
  </si>
  <si>
    <t>155_Galt Joint Union High School District</t>
  </si>
  <si>
    <t>Galt Joint Union High School District</t>
  </si>
  <si>
    <t>421_Los Rios Community College District</t>
  </si>
  <si>
    <t>Los Rios Community College District</t>
  </si>
  <si>
    <t>150_Natomas Unified School District</t>
  </si>
  <si>
    <t>Natomas Unified School District</t>
  </si>
  <si>
    <t>153_Sacramento City Unified School District</t>
  </si>
  <si>
    <t>Sacramento City Unified School District</t>
  </si>
  <si>
    <t>158_Sacramento County Office of Education</t>
  </si>
  <si>
    <t>Sacramento County Office of Education</t>
  </si>
  <si>
    <t>152_San Juan Unified School District</t>
  </si>
  <si>
    <t>San Juan Unified School District</t>
  </si>
  <si>
    <t>149_Twin Rivers Unified School District</t>
  </si>
  <si>
    <t>Twin Rivers Unified School District</t>
  </si>
  <si>
    <t>324_Washington Unified School District</t>
  </si>
  <si>
    <t>Washington Unified School District</t>
  </si>
  <si>
    <t>420_Marin Community College District</t>
  </si>
  <si>
    <t>Marin Community College District</t>
  </si>
  <si>
    <t>236_Marin County Office of Education</t>
  </si>
  <si>
    <t>Marin County Office of Education</t>
  </si>
  <si>
    <t>235_Novato Unified School District</t>
  </si>
  <si>
    <t>Novato Unified School District</t>
  </si>
  <si>
    <t>234_San Rafael City High School District</t>
  </si>
  <si>
    <t>San Rafael City High School District</t>
  </si>
  <si>
    <t>232_Shoreline Unified School District</t>
  </si>
  <si>
    <t>Shoreline Unified School District</t>
  </si>
  <si>
    <t>233_Tamalpais Union High School District</t>
  </si>
  <si>
    <t>Tamalpais Union High School District</t>
  </si>
  <si>
    <t>229_Anderson Valley Unified School District</t>
  </si>
  <si>
    <t>Anderson Valley Unified School District</t>
  </si>
  <si>
    <t>289_Kelseyville Unified School District</t>
  </si>
  <si>
    <t>Kelseyville Unified School District</t>
  </si>
  <si>
    <t>512_Lake County Office of Education</t>
  </si>
  <si>
    <t>Lake County Office of Education</t>
  </si>
  <si>
    <t>230_Mendocino County Office of Education</t>
  </si>
  <si>
    <t>Mendocino County Office of Education</t>
  </si>
  <si>
    <t>419_Mendocino-Lake Community College District</t>
  </si>
  <si>
    <t>Mendocino-Lake Community College District</t>
  </si>
  <si>
    <t>226_Round Valley Unified School District</t>
  </si>
  <si>
    <t>Round Valley Unified School District</t>
  </si>
  <si>
    <t>225_Ukiah Unified School District</t>
  </si>
  <si>
    <t>Ukiah Unified School District</t>
  </si>
  <si>
    <t>217_Delhi Unified School District</t>
  </si>
  <si>
    <t>Delhi Unified School District</t>
  </si>
  <si>
    <t>218_Dos Palos Oro Loma Jt. Unified School District</t>
  </si>
  <si>
    <t>Dos Palos Oro Loma Jt. Unified School District</t>
  </si>
  <si>
    <t>219_Gustine Unified School District</t>
  </si>
  <si>
    <t>Gustine Unified School District</t>
  </si>
  <si>
    <t>222_Le Grand Union High School District</t>
  </si>
  <si>
    <t>Le Grand Union High School District</t>
  </si>
  <si>
    <t>221_Los Banos Unified School District</t>
  </si>
  <si>
    <t>Los Banos Unified School District</t>
  </si>
  <si>
    <t>231_Mariposa County Unified School District</t>
  </si>
  <si>
    <t>Mariposa County Unified School District</t>
  </si>
  <si>
    <t>418_Merced Community College District</t>
  </si>
  <si>
    <t>Merced Community College District</t>
  </si>
  <si>
    <t>224_Merced County Office of Education</t>
  </si>
  <si>
    <t>Merced County Office of Education</t>
  </si>
  <si>
    <t>220_Merced Union High School District</t>
  </si>
  <si>
    <t>Merced Union High School District</t>
  </si>
  <si>
    <t>117_Carlsbad Unified School District</t>
  </si>
  <si>
    <t>Carlsbad Unified School District</t>
  </si>
  <si>
    <t>417_MiraCosta Community College District</t>
  </si>
  <si>
    <t>MiraCosta Community College District</t>
  </si>
  <si>
    <t>116_Oceanside Unified School District</t>
  </si>
  <si>
    <t>Oceanside Unified School District</t>
  </si>
  <si>
    <t>120_San Dieguito Union High School District</t>
  </si>
  <si>
    <t>San Dieguito Union High School District</t>
  </si>
  <si>
    <t>209_Carmel Unified School District</t>
  </si>
  <si>
    <t>Carmel Unified School District</t>
  </si>
  <si>
    <t>416_Monterey Peninsula Community College District</t>
  </si>
  <si>
    <t>Monterey Peninsula Community College District</t>
  </si>
  <si>
    <t>207_Monterey Peninsula Unified School District</t>
  </si>
  <si>
    <t>Monterey Peninsula Unified School District</t>
  </si>
  <si>
    <t>206_Pacific Grove Unified School District</t>
  </si>
  <si>
    <t>Pacific Grove Unified School District</t>
  </si>
  <si>
    <t>276_Baldwin Park Unified School District</t>
  </si>
  <si>
    <t>Baldwin Park Unified School District</t>
  </si>
  <si>
    <t>275_Bassett Unified School District</t>
  </si>
  <si>
    <t>Bassett Unified School District</t>
  </si>
  <si>
    <t>271_Charter Oak Unified School District</t>
  </si>
  <si>
    <t>Charter Oak Unified School District</t>
  </si>
  <si>
    <t>269_Covina-Valley Unified School District</t>
  </si>
  <si>
    <t>Covina-Valley Unified School District</t>
  </si>
  <si>
    <t>245_Hacienda la Puente Unified School District</t>
  </si>
  <si>
    <t>Hacienda la Puente Unified School District</t>
  </si>
  <si>
    <t>415_Mt. San Antonio Community College District</t>
  </si>
  <si>
    <t>Mt. San Antonio Community College District</t>
  </si>
  <si>
    <t>252_Pomona Unified School District</t>
  </si>
  <si>
    <t>Pomona Unified School District</t>
  </si>
  <si>
    <t>244_Rowland Unified School District</t>
  </si>
  <si>
    <t>Rowland Unified School District</t>
  </si>
  <si>
    <t>175_Banning Unified School District</t>
  </si>
  <si>
    <t>Banning Unified School District</t>
  </si>
  <si>
    <t>174_Beaumont Unified School District</t>
  </si>
  <si>
    <t>Beaumont Unified School District</t>
  </si>
  <si>
    <t>171_Hemet Unified School District</t>
  </si>
  <si>
    <t>Hemet Unified School District</t>
  </si>
  <si>
    <t>162_Lake Elsinore Unified School District</t>
  </si>
  <si>
    <t>Lake Elsinore Unified School District</t>
  </si>
  <si>
    <t>414_Mt. San Jacinto Community College District</t>
  </si>
  <si>
    <t>Mt. San Jacinto Community College District</t>
  </si>
  <si>
    <t>160_Murrieta Valley Unified School District</t>
  </si>
  <si>
    <t>Murrieta Valley Unified School District</t>
  </si>
  <si>
    <t>166_Perris Union High School District</t>
  </si>
  <si>
    <t>Perris Union High School District</t>
  </si>
  <si>
    <t>510_Riverside County Office of Education</t>
  </si>
  <si>
    <t>164_San Jacinto Unified School District</t>
  </si>
  <si>
    <t>San Jacinto Unified School District</t>
  </si>
  <si>
    <t>161_Temecula Valley Unified School District</t>
  </si>
  <si>
    <t>Temecula Valley Unified School District</t>
  </si>
  <si>
    <t>201_Napa County Office of Education</t>
  </si>
  <si>
    <t>Napa County Office of Education</t>
  </si>
  <si>
    <t>413_Napa Valley Community College District</t>
  </si>
  <si>
    <t>Napa Valley Community College District</t>
  </si>
  <si>
    <t>199_Napa Valley Unified School District</t>
  </si>
  <si>
    <t>Napa Valley Unified School District</t>
  </si>
  <si>
    <t>195_Anaheim Union High School District</t>
  </si>
  <si>
    <t>Anaheim Union High School District</t>
  </si>
  <si>
    <t>193_Fullerton Joint Union High School District</t>
  </si>
  <si>
    <t>Fullerton Joint Union High School District</t>
  </si>
  <si>
    <t>472_Garden Grove Unified School District</t>
  </si>
  <si>
    <t>182_Los Alamitos Unified School District</t>
  </si>
  <si>
    <t>Los Alamitos Unified School District</t>
  </si>
  <si>
    <t>412_North Orange County Community College District</t>
  </si>
  <si>
    <t>North Orange County Community College District</t>
  </si>
  <si>
    <t>460_North Orange County Regional Occupational Program</t>
  </si>
  <si>
    <t>North Orange County Regional Occupational Program</t>
  </si>
  <si>
    <t>485_Orange County Department of Education</t>
  </si>
  <si>
    <t>187_Placentia-Yorba Linda Unified School District</t>
  </si>
  <si>
    <t>Placentia-Yorba Linda Unified School District</t>
  </si>
  <si>
    <t>3_Fremont Unified School District</t>
  </si>
  <si>
    <t>Fremont Unified School District</t>
  </si>
  <si>
    <t>368_New Haven Unified School District</t>
  </si>
  <si>
    <t>369_Newark Unified School District</t>
  </si>
  <si>
    <t>Newark Unified School District</t>
  </si>
  <si>
    <t>411_Ohlone Community College District</t>
  </si>
  <si>
    <t>Ohlone Community College District</t>
  </si>
  <si>
    <t>140_Needles Unified School District</t>
  </si>
  <si>
    <t>Needles Unified School District</t>
  </si>
  <si>
    <t>410_Palo Verde Community College District</t>
  </si>
  <si>
    <t>Palo Verde Community College District</t>
  </si>
  <si>
    <t>167_Palo Verde Unified School District</t>
  </si>
  <si>
    <t>Palo Verde Unified School District</t>
  </si>
  <si>
    <t>125_Escondido Union High School District</t>
  </si>
  <si>
    <t>Escondido Union High School District</t>
  </si>
  <si>
    <t>409_Palomar Community College District</t>
  </si>
  <si>
    <t>Palomar Community College District</t>
  </si>
  <si>
    <t>123_Poway Unified School District</t>
  </si>
  <si>
    <t>Poway Unified School District</t>
  </si>
  <si>
    <t>122_Ramona City Unified School District</t>
  </si>
  <si>
    <t>Ramona City Unified School District</t>
  </si>
  <si>
    <t>115_San Marcos Unified School District</t>
  </si>
  <si>
    <t>San Marcos Unified School District</t>
  </si>
  <si>
    <t>118_Vista Unified School District</t>
  </si>
  <si>
    <t>Vista Unified School District</t>
  </si>
  <si>
    <t>511_Arcadia Unified School Disrict</t>
  </si>
  <si>
    <t>Arcadia Unified School Disrict</t>
  </si>
  <si>
    <t>408_Pasadena Area Community College District</t>
  </si>
  <si>
    <t>Pasadena Area Community College District</t>
  </si>
  <si>
    <t>253_Pasadena Unified School District</t>
  </si>
  <si>
    <t>Pasadena Unified School District</t>
  </si>
  <si>
    <t>250_Temple City Unified School District</t>
  </si>
  <si>
    <t>Temple City Unified School District</t>
  </si>
  <si>
    <t>375_Alameda City Unified School District</t>
  </si>
  <si>
    <t>Alameda City Unified School District</t>
  </si>
  <si>
    <t>374_Albany City Unified School District</t>
  </si>
  <si>
    <t>Albany City Unified School District</t>
  </si>
  <si>
    <t>373_Berkeley Unified School District</t>
  </si>
  <si>
    <t>Berkeley Unified School District</t>
  </si>
  <si>
    <t>367_Oakland Unified School District</t>
  </si>
  <si>
    <t>Oakland Unified School District</t>
  </si>
  <si>
    <t>407_Peralta Community College District</t>
  </si>
  <si>
    <t>Peralta Community College District</t>
  </si>
  <si>
    <t>366_Piedmont City Unified School District</t>
  </si>
  <si>
    <t>Piedmont City Unified School District</t>
  </si>
  <si>
    <t>192_Garden Grove Unified School District</t>
  </si>
  <si>
    <t>197_Orange County Department of Education</t>
  </si>
  <si>
    <t>188_Orange Unified School District</t>
  </si>
  <si>
    <t>Orange Unified School District</t>
  </si>
  <si>
    <t>406_Rancho Santiago Community College District</t>
  </si>
  <si>
    <t>Rancho Santiago Community College District</t>
  </si>
  <si>
    <t>186_Santa Ana Unified School District</t>
  </si>
  <si>
    <t>Santa Ana Unified School District</t>
  </si>
  <si>
    <t>503_College of the Redwoods</t>
  </si>
  <si>
    <t>College of the Redwoods</t>
  </si>
  <si>
    <t>501_Del Norte County Unified School District</t>
  </si>
  <si>
    <t>Del Norte County Unified School District</t>
  </si>
  <si>
    <t>316_Eureka City Unified School District</t>
  </si>
  <si>
    <t>Eureka City Unified School District</t>
  </si>
  <si>
    <t>499_Fort Bragg Unified School District</t>
  </si>
  <si>
    <t>Fort Bragg Unified School District</t>
  </si>
  <si>
    <t>320_Fortuna Union High School District</t>
  </si>
  <si>
    <t>Fortuna Union High School District</t>
  </si>
  <si>
    <t>502_Northern Humboldt Unified High School District</t>
  </si>
  <si>
    <t>Northern Humboldt Unified High School District</t>
  </si>
  <si>
    <t>405_Redwoods Community College District</t>
  </si>
  <si>
    <t>Redwoods Community College District</t>
  </si>
  <si>
    <t>265_El Monte Union High School District</t>
  </si>
  <si>
    <t>El Monte Union High School District</t>
  </si>
  <si>
    <t>264_El Rancho Unified School District</t>
  </si>
  <si>
    <t>El Rancho Unified School District</t>
  </si>
  <si>
    <t>404_Rio Hondo Community College District</t>
  </si>
  <si>
    <t>Rio Hondo Community College District</t>
  </si>
  <si>
    <t>282_Tri-Cities ROP</t>
  </si>
  <si>
    <t>Tri-Cities ROP</t>
  </si>
  <si>
    <t>8_Whittier Union High School District</t>
  </si>
  <si>
    <t>Whittier Union High School District</t>
  </si>
  <si>
    <t>176_Alvord Unified School District</t>
  </si>
  <si>
    <t>Alvord Unified School District</t>
  </si>
  <si>
    <t>173_Corona-Norco Unified School District</t>
  </si>
  <si>
    <t>Corona-Norco Unified School District</t>
  </si>
  <si>
    <t>170_Jurupa Unified School District</t>
  </si>
  <si>
    <t>Jurupa Unified School District</t>
  </si>
  <si>
    <t>169_Moreno Valley Unified School District</t>
  </si>
  <si>
    <t>Moreno Valley Unified School District</t>
  </si>
  <si>
    <t>403_Riverside Community College District</t>
  </si>
  <si>
    <t>Riverside Community College District</t>
  </si>
  <si>
    <t>177_Riverside County Office of Education</t>
  </si>
  <si>
    <t>165_Riverside Unified School District</t>
  </si>
  <si>
    <t>Riverside Unified School District</t>
  </si>
  <si>
    <t>159_Val Verde Unified School District</t>
  </si>
  <si>
    <t>Val Verde Unified School District</t>
  </si>
  <si>
    <t>143_Colton Joint Unified School District</t>
  </si>
  <si>
    <t>Colton Joint Unified School District</t>
  </si>
  <si>
    <t>139_Redlands Unified School District</t>
  </si>
  <si>
    <t>Redlands Unified School District</t>
  </si>
  <si>
    <t>138_Rialto Unified School District</t>
  </si>
  <si>
    <t>Rialto Unified School District</t>
  </si>
  <si>
    <t>137_San Bernardino City Unified School District</t>
  </si>
  <si>
    <t>San Bernardino City Unified School District</t>
  </si>
  <si>
    <t>402_San Bernardino Community College District</t>
  </si>
  <si>
    <t>San Bernardino Community College District</t>
  </si>
  <si>
    <t>147_San Bernardino County Office of Education</t>
  </si>
  <si>
    <t>San Bernardino County Office of Education</t>
  </si>
  <si>
    <t>135_Yucaipa-Calimesa Joint Unified School District</t>
  </si>
  <si>
    <t>Yucaipa-Calimesa Joint Unified School District</t>
  </si>
  <si>
    <t>401_San Diego Community College District</t>
  </si>
  <si>
    <t>San Diego Community College District</t>
  </si>
  <si>
    <t>121_San Diego Unified School District</t>
  </si>
  <si>
    <t>San Diego Unified School District</t>
  </si>
  <si>
    <t>400_San Francisco Community College District</t>
  </si>
  <si>
    <t>San Francisco Community College District</t>
  </si>
  <si>
    <t>114_San Francisco Unified School District</t>
  </si>
  <si>
    <t>San Francisco Unified School District</t>
  </si>
  <si>
    <t>357_Calaveras County Office of Education</t>
  </si>
  <si>
    <t>Calaveras County Office of Education</t>
  </si>
  <si>
    <t>111_Lodi Unified School District</t>
  </si>
  <si>
    <t>Lodi Unified School District</t>
  </si>
  <si>
    <t>474_Manteca Unified School District</t>
  </si>
  <si>
    <t>Manteca Unified School District</t>
  </si>
  <si>
    <t>154_River Delta Joint Unified School District</t>
  </si>
  <si>
    <t>River Delta Joint Unified School District</t>
  </si>
  <si>
    <t>113_San Joaquin County Office of Education</t>
  </si>
  <si>
    <t>San Joaquin County Office of Education</t>
  </si>
  <si>
    <t>399_San Joaquin Delta Community College District</t>
  </si>
  <si>
    <t>San Joaquin Delta Community College District</t>
  </si>
  <si>
    <t>109_Stockton Unified School District</t>
  </si>
  <si>
    <t>Stockton Unified School District</t>
  </si>
  <si>
    <t>108_Tracy Joint Unified School District</t>
  </si>
  <si>
    <t>Tracy Joint Unified School District</t>
  </si>
  <si>
    <t>92_Campbell Union High School District</t>
  </si>
  <si>
    <t>Campbell Union High School District</t>
  </si>
  <si>
    <t>91_East Side Union High School District</t>
  </si>
  <si>
    <t>East Side Union High School District</t>
  </si>
  <si>
    <t>450_Metropolitan Education District</t>
  </si>
  <si>
    <t>Metropolitan Education District</t>
  </si>
  <si>
    <t>84_Milpitas Unified School District</t>
  </si>
  <si>
    <t>Milpitas Unified School District</t>
  </si>
  <si>
    <t>398_San Jose-Evergreen Community College District</t>
  </si>
  <si>
    <t>San Jose-Evergreen Community College District</t>
  </si>
  <si>
    <t>85_Santa Clara Unified School District</t>
  </si>
  <si>
    <t>Santa Clara Unified School District</t>
  </si>
  <si>
    <t>379_West Valley-Mission Community College District</t>
  </si>
  <si>
    <t>West Valley-Mission Community College District</t>
  </si>
  <si>
    <t>107_Lucia Mar Unified School District</t>
  </si>
  <si>
    <t>Lucia Mar Unified School District</t>
  </si>
  <si>
    <t>106_San Luis Coastal Unified School District</t>
  </si>
  <si>
    <t>San Luis Coastal Unified School District</t>
  </si>
  <si>
    <t>397_San Luis Obispo County Community College District</t>
  </si>
  <si>
    <t>San Luis Obispo County Community College District</t>
  </si>
  <si>
    <t>105_Templeton Unified School District</t>
  </si>
  <si>
    <t>Templeton Unified School District</t>
  </si>
  <si>
    <t>103_Cabrillo Unified School District</t>
  </si>
  <si>
    <t>Cabrillo Unified School District</t>
  </si>
  <si>
    <t>102_Jefferson Union High School District</t>
  </si>
  <si>
    <t>Jefferson Union High School District</t>
  </si>
  <si>
    <t>101_La Honda-Pescadero Unified School District</t>
  </si>
  <si>
    <t>La Honda-Pescadero Unified School District</t>
  </si>
  <si>
    <t>396_San Mateo County Community College District</t>
  </si>
  <si>
    <t>San Mateo County Community College District</t>
  </si>
  <si>
    <t>104_San Mateo County Office of Education</t>
  </si>
  <si>
    <t>San Mateo County Office of Education</t>
  </si>
  <si>
    <t>100_San Mateo Union High School District</t>
  </si>
  <si>
    <t>San Mateo Union High School District</t>
  </si>
  <si>
    <t>99_Sequoia Union High School District</t>
  </si>
  <si>
    <t>Sequoia Union High School District</t>
  </si>
  <si>
    <t>98_South San Francisco Unified School District</t>
  </si>
  <si>
    <t>South San Francisco Unified School District</t>
  </si>
  <si>
    <t>96_Carpinteria Unified School District</t>
  </si>
  <si>
    <t>Carpinteria Unified School District</t>
  </si>
  <si>
    <t>395_Santa Barbara Community College District</t>
  </si>
  <si>
    <t>Santa Barbara Community College District</t>
  </si>
  <si>
    <t>97_Santa Barbara County Office of Education</t>
  </si>
  <si>
    <t>Santa Barbara County Office of Education</t>
  </si>
  <si>
    <t>505_Santa Barbara Workforce Investment Board*</t>
  </si>
  <si>
    <t>Santa Barbara Workforce Investment Board*</t>
  </si>
  <si>
    <t>394_Santa Clarita Community College District</t>
  </si>
  <si>
    <t>Santa Clarita Community College District</t>
  </si>
  <si>
    <t>247_William S. Hart Union High School District</t>
  </si>
  <si>
    <t>William S. Hart Union High School District</t>
  </si>
  <si>
    <t>393_Santa Monica Community College District</t>
  </si>
  <si>
    <t>Santa Monica Community College District</t>
  </si>
  <si>
    <t>251_Santa Monica-Malibu Unified School District</t>
  </si>
  <si>
    <t>Santa Monica-Malibu Unified School District</t>
  </si>
  <si>
    <t>38_Alpaugh Unified School District</t>
  </si>
  <si>
    <t>Alpaugh Unified School District</t>
  </si>
  <si>
    <t>294_Corcoran Joint Unified School District</t>
  </si>
  <si>
    <t>Corcoran Joint Unified School District</t>
  </si>
  <si>
    <t>37_Cutler-Orosi Joint Unified School District</t>
  </si>
  <si>
    <t>Cutler-Orosi Joint Unified School District</t>
  </si>
  <si>
    <t>27_Exeter Unified School District</t>
  </si>
  <si>
    <t>Exeter Unified School District</t>
  </si>
  <si>
    <t>31_Farmersville Unified School District</t>
  </si>
  <si>
    <t>Farmersville Unified School District</t>
  </si>
  <si>
    <t>293_Hanford Joint Union High School District</t>
  </si>
  <si>
    <t>Hanford Joint Union High School District</t>
  </si>
  <si>
    <t>35_Lindsay Unified School District</t>
  </si>
  <si>
    <t>Lindsay Unified School District</t>
  </si>
  <si>
    <t>392_Sequoias Community College District</t>
  </si>
  <si>
    <t>Sequoias Community College District</t>
  </si>
  <si>
    <t>33_Tulare Joint Union High School District</t>
  </si>
  <si>
    <t>Tulare Joint Union High School District</t>
  </si>
  <si>
    <t>32_Visalia Unified School District</t>
  </si>
  <si>
    <t>Visalia Unified School District</t>
  </si>
  <si>
    <t>28_Woodlake Unified School District</t>
  </si>
  <si>
    <t>Woodlake Unified School District</t>
  </si>
  <si>
    <t>79_Anderson Union High School District</t>
  </si>
  <si>
    <t>Anderson Union High School District</t>
  </si>
  <si>
    <t>45_Corning Union High School District</t>
  </si>
  <si>
    <t>Corning Union High School District</t>
  </si>
  <si>
    <t>77_Gateway Unified School District</t>
  </si>
  <si>
    <t>Gateway Unified School District</t>
  </si>
  <si>
    <t>44_Los Molinos Unified School District</t>
  </si>
  <si>
    <t>Los Molinos Unified School District</t>
  </si>
  <si>
    <t>40_Mountain Valley Unified School District</t>
  </si>
  <si>
    <t>Mountain Valley Unified School District</t>
  </si>
  <si>
    <t>43_Red Bluff Joint Union High School District</t>
  </si>
  <si>
    <t>Red Bluff Joint Union High School District</t>
  </si>
  <si>
    <t>80_Shasta County Office of Education</t>
  </si>
  <si>
    <t>Shasta County Office of Education</t>
  </si>
  <si>
    <t>506_Shasta Union High School District</t>
  </si>
  <si>
    <t>Shasta Union High School District</t>
  </si>
  <si>
    <t>391_Shasta-Tehama-Trinity Joint Community College District</t>
  </si>
  <si>
    <t>Shasta-Tehama-Trinity Joint Community College District</t>
  </si>
  <si>
    <t>41_Southern Trinity Joint Unified School District</t>
  </si>
  <si>
    <t>Southern Trinity Joint Unified School District</t>
  </si>
  <si>
    <t>46_Tehama County Office of Education</t>
  </si>
  <si>
    <t>Tehama County Office of Education</t>
  </si>
  <si>
    <t>39_Trinity Alps Unified School District</t>
  </si>
  <si>
    <t>Trinity Alps Unified School District</t>
  </si>
  <si>
    <t>42_Trinity County Office of Education</t>
  </si>
  <si>
    <t>Trinity County Office of Education</t>
  </si>
  <si>
    <t>198_Nevada Joint Union High School District</t>
  </si>
  <si>
    <t>Nevada Joint Union High School District</t>
  </si>
  <si>
    <t>181_Placer Union High School District</t>
  </si>
  <si>
    <t>Placer Union High School District</t>
  </si>
  <si>
    <t>180_Roseville Joint Union High School District</t>
  </si>
  <si>
    <t>Roseville Joint Union High School District</t>
  </si>
  <si>
    <t>390_Sierra Joint Community College District</t>
  </si>
  <si>
    <t>Sierra Joint Community College District</t>
  </si>
  <si>
    <t>509_Tahoe Truckee Unified School District</t>
  </si>
  <si>
    <t>Tahoe Truckee Unified School District</t>
  </si>
  <si>
    <t>68_Benicia Unified School District</t>
  </si>
  <si>
    <t>Benicia Unified School District</t>
  </si>
  <si>
    <t>67_Dixon Unified School District</t>
  </si>
  <si>
    <t>Dixon Unified School District</t>
  </si>
  <si>
    <t>66_Fairfield-Suisun Unified School District</t>
  </si>
  <si>
    <t>Fairfield-Suisun Unified School District</t>
  </si>
  <si>
    <t>388_Solano County Community College District</t>
  </si>
  <si>
    <t>Solano County Community College District</t>
  </si>
  <si>
    <t>69_Solano County Office of Education</t>
  </si>
  <si>
    <t>Solano County Office of Education</t>
  </si>
  <si>
    <t>65_Travis Unified School District</t>
  </si>
  <si>
    <t>Travis Unified School District</t>
  </si>
  <si>
    <t>64_Vacaville Unified School District</t>
  </si>
  <si>
    <t>Vacaville Unified School District</t>
  </si>
  <si>
    <t>63_Vallejo City Unified School District</t>
  </si>
  <si>
    <t>Vallejo City Unified School District</t>
  </si>
  <si>
    <t>59_Petaluma Joint Union High School District</t>
  </si>
  <si>
    <t>Petaluma Joint Union High School District</t>
  </si>
  <si>
    <t>58_Santa Rosa City Schools</t>
  </si>
  <si>
    <t>Santa Rosa City Schools</t>
  </si>
  <si>
    <t>387_Sonoma County Community College District</t>
  </si>
  <si>
    <t>Sonoma County Community College District</t>
  </si>
  <si>
    <t>62_Sonoma County Office of Education</t>
  </si>
  <si>
    <t>Sonoma County Office of Education</t>
  </si>
  <si>
    <t>57_Sonoma Valley Unified School District</t>
  </si>
  <si>
    <t>Sonoma Valley Unified School District</t>
  </si>
  <si>
    <t>56_Windsor Unified School District</t>
  </si>
  <si>
    <t>Windsor Unified School District</t>
  </si>
  <si>
    <t>194_Capistrano Unified School District</t>
  </si>
  <si>
    <t>Capistrano Unified School District</t>
  </si>
  <si>
    <t>491_Coastline ROP</t>
  </si>
  <si>
    <t>Coastline ROP</t>
  </si>
  <si>
    <t>183_Irvine Unified School District</t>
  </si>
  <si>
    <t>Irvine Unified School District</t>
  </si>
  <si>
    <t>190_Laguna Beach Unified School District</t>
  </si>
  <si>
    <t>Laguna Beach Unified School District</t>
  </si>
  <si>
    <t>489_Orange County Department of Education</t>
  </si>
  <si>
    <t>185_Saddleback Valley Unified School District</t>
  </si>
  <si>
    <t>Saddleback Valley Unified School District</t>
  </si>
  <si>
    <t>490_South Coast Regional Occupational Program</t>
  </si>
  <si>
    <t>South Coast Regional Occupational Program</t>
  </si>
  <si>
    <t>386_South Orange County Community College District</t>
  </si>
  <si>
    <t>South Orange County Community College District</t>
  </si>
  <si>
    <t>184_Tustin Unified School District</t>
  </si>
  <si>
    <t>Tustin Unified School District</t>
  </si>
  <si>
    <t>126_Coronado Unified School District</t>
  </si>
  <si>
    <t>Coronado Unified School District</t>
  </si>
  <si>
    <t>385_Southwestern Community College District</t>
  </si>
  <si>
    <t>Southwestern Community College District</t>
  </si>
  <si>
    <t>119_Sweetwater Union High School District</t>
  </si>
  <si>
    <t>Sweetwater Union High School District</t>
  </si>
  <si>
    <t>325_Caruthers Unified School District</t>
  </si>
  <si>
    <t>Caruthers Unified School District</t>
  </si>
  <si>
    <t>331_Central Unified School District</t>
  </si>
  <si>
    <t>Central Unified School District</t>
  </si>
  <si>
    <t>238_Chawanakee Unified School District</t>
  </si>
  <si>
    <t>Chawanakee Unified School District</t>
  </si>
  <si>
    <t>340_Clovis Unified School District</t>
  </si>
  <si>
    <t>Clovis Unified School District</t>
  </si>
  <si>
    <t>29_Dinuba Unified School District</t>
  </si>
  <si>
    <t>Dinuba Unified School District</t>
  </si>
  <si>
    <t>342_Fresno County Office of Education, ROP/CalWorks &amp; Adult Corrections</t>
  </si>
  <si>
    <t>Fresno County Office of Education, ROP/CalWorks &amp; Adult Corrections</t>
  </si>
  <si>
    <t>337_Fresno Unified School District</t>
  </si>
  <si>
    <t>Fresno Unified School District</t>
  </si>
  <si>
    <t>239_Golden Valley Unified School District</t>
  </si>
  <si>
    <t>Golden Valley Unified School District</t>
  </si>
  <si>
    <t>335_Kings Canyon Joint Unified School District</t>
  </si>
  <si>
    <t>Kings Canyon Joint Unified School District</t>
  </si>
  <si>
    <t>240_Madera Unified School District</t>
  </si>
  <si>
    <t>Madera Unified School District</t>
  </si>
  <si>
    <t>334_Sanger Unified School District</t>
  </si>
  <si>
    <t>Sanger Unified School District</t>
  </si>
  <si>
    <t>333_Selma Unified School District</t>
  </si>
  <si>
    <t>Selma Unified School District</t>
  </si>
  <si>
    <t>327_Sierra Unified School District</t>
  </si>
  <si>
    <t>Sierra Unified School District</t>
  </si>
  <si>
    <t>384_State Center Community College District</t>
  </si>
  <si>
    <t>State Center Community College District</t>
  </si>
  <si>
    <t>341_Valley ROP JPA</t>
  </si>
  <si>
    <t>Valley ROP JPA</t>
  </si>
  <si>
    <t>237_Yosemite Unified School District</t>
  </si>
  <si>
    <t>Yosemite Unified School District</t>
  </si>
  <si>
    <t>16_Conejo Valley Unified School District</t>
  </si>
  <si>
    <t>Conejo Valley Unified School District</t>
  </si>
  <si>
    <t>21_Fillmore Unified School District</t>
  </si>
  <si>
    <t>Fillmore Unified School District</t>
  </si>
  <si>
    <t>15_Moorpark Unified School District</t>
  </si>
  <si>
    <t>Moorpark Unified School District</t>
  </si>
  <si>
    <t>20_Ojai Unified School District</t>
  </si>
  <si>
    <t>Ojai Unified School District</t>
  </si>
  <si>
    <t>19_Oxnard Union High School District</t>
  </si>
  <si>
    <t>Oxnard Union High School District</t>
  </si>
  <si>
    <t>14_Santa Paula Unified School District</t>
  </si>
  <si>
    <t>Santa Paula Unified School District</t>
  </si>
  <si>
    <t>18_Simi Valley Unified School District</t>
  </si>
  <si>
    <t>Simi Valley Unified School District</t>
  </si>
  <si>
    <t>383_Ventura County Community College District</t>
  </si>
  <si>
    <t>Ventura County Community College District</t>
  </si>
  <si>
    <t>22_Ventura County Office of Education</t>
  </si>
  <si>
    <t>Ventura County Office of Education</t>
  </si>
  <si>
    <t>17_Ventura Unified School District</t>
  </si>
  <si>
    <t>Ventura Unified School District</t>
  </si>
  <si>
    <t>128_Apple Valley Unified School District</t>
  </si>
  <si>
    <t>Apple Valley Unified School District</t>
  </si>
  <si>
    <t>131_Hesperia Unified School District</t>
  </si>
  <si>
    <t>Hesperia Unified School District</t>
  </si>
  <si>
    <t>130_Lucerne Valley Unified School District</t>
  </si>
  <si>
    <t>Lucerne Valley Unified School District</t>
  </si>
  <si>
    <t>132_Snowline Joint Unified School District</t>
  </si>
  <si>
    <t>Snowline Joint Unified School District</t>
  </si>
  <si>
    <t>382_Victor Valley Community College District</t>
  </si>
  <si>
    <t>Victor Valley Community College District</t>
  </si>
  <si>
    <t>136_Victor Valley Union High School District</t>
  </si>
  <si>
    <t>Victor Valley Union High School District</t>
  </si>
  <si>
    <t>7_Armona Union Elementary School District</t>
  </si>
  <si>
    <t>Armona Union Elementary School District</t>
  </si>
  <si>
    <t>339_Coalinga/Huron Joint Unified School District</t>
  </si>
  <si>
    <t>Coalinga/Huron Joint Unified School District</t>
  </si>
  <si>
    <t>332_Firebaugh-Las Deltas Joint Unified School District</t>
  </si>
  <si>
    <t>Firebaugh-Las Deltas Joint Unified School District</t>
  </si>
  <si>
    <t>328_Golden Plains Unified School District</t>
  </si>
  <si>
    <t>Golden Plains Unified School District</t>
  </si>
  <si>
    <t>295_Kings County Office of Education</t>
  </si>
  <si>
    <t>Kings County Office of Education</t>
  </si>
  <si>
    <t>292_Lemoore Union High School District</t>
  </si>
  <si>
    <t>Lemoore Union High School District</t>
  </si>
  <si>
    <t>329_Mendota Unified School District</t>
  </si>
  <si>
    <t>Mendota Unified School District</t>
  </si>
  <si>
    <t>291_Reef-Sunset Unified School District</t>
  </si>
  <si>
    <t>Reef-Sunset Unified School District</t>
  </si>
  <si>
    <t>326_Riverdale Joint Unified School District</t>
  </si>
  <si>
    <t>Riverdale Joint Unified School District</t>
  </si>
  <si>
    <t>381_West Hills Community College District</t>
  </si>
  <si>
    <t>West Hills Community College District</t>
  </si>
  <si>
    <t>304_Maricopa Unified School District</t>
  </si>
  <si>
    <t>Maricopa Unified School District</t>
  </si>
  <si>
    <t>300_Taft Union High School District</t>
  </si>
  <si>
    <t>Taft Union High School District</t>
  </si>
  <si>
    <t>380_West Kern Community College District</t>
  </si>
  <si>
    <t>West Kern Community College District</t>
  </si>
  <si>
    <t>23_Big Oak Flat-Groveland Unified School District</t>
  </si>
  <si>
    <t>Big Oak Flat-Groveland Unified School District</t>
  </si>
  <si>
    <t>355_Calaveras County Office of Education</t>
  </si>
  <si>
    <t>52_Ceres Unified School District</t>
  </si>
  <si>
    <t>Ceres Unified School District</t>
  </si>
  <si>
    <t>53_Modesto City Schools</t>
  </si>
  <si>
    <t>Modesto City Schools</t>
  </si>
  <si>
    <t>50_Newman-Crows Landing Unified School District</t>
  </si>
  <si>
    <t>Newman-Crows Landing Unified School District</t>
  </si>
  <si>
    <t>51_Patterson Joint Unified School District</t>
  </si>
  <si>
    <t>Patterson Joint Unified School District</t>
  </si>
  <si>
    <t>497_Riverbank Unified School District</t>
  </si>
  <si>
    <t>Riverbank Unified School District</t>
  </si>
  <si>
    <t>25_Sonora Union High School District</t>
  </si>
  <si>
    <t>Sonora Union High School District</t>
  </si>
  <si>
    <t>54_Stanislaus County Office of Education</t>
  </si>
  <si>
    <t>Stanislaus County Office of Education</t>
  </si>
  <si>
    <t>24_Summerville Union High School District</t>
  </si>
  <si>
    <t>Summerville Union High School District</t>
  </si>
  <si>
    <t>26_Tuolumne County Superintendent of Schools</t>
  </si>
  <si>
    <t>Tuolumne County Superintendent of Schools</t>
  </si>
  <si>
    <t>48_Turlock Unified School District</t>
  </si>
  <si>
    <t>Turlock Unified School District</t>
  </si>
  <si>
    <t>49_Waterford Unified School District</t>
  </si>
  <si>
    <t>Waterford Unified School District</t>
  </si>
  <si>
    <t>378_Yosemite Community College District</t>
  </si>
  <si>
    <t>Yosemite Community College District</t>
  </si>
  <si>
    <t>354_Colusa County Office of Education</t>
  </si>
  <si>
    <t>Colusa County Office of Education</t>
  </si>
  <si>
    <t>288_Konocti Unified School District</t>
  </si>
  <si>
    <t>Konocti Unified School District</t>
  </si>
  <si>
    <t>290_Lake County Office of Education</t>
  </si>
  <si>
    <t>47_Sutter County Office of Education</t>
  </si>
  <si>
    <t>Sutter County Office of Education</t>
  </si>
  <si>
    <t>11_Woodland Joint Unified School District</t>
  </si>
  <si>
    <t>Woodland Joint Unified School District</t>
  </si>
  <si>
    <t>13_Yolo County Office of Education</t>
  </si>
  <si>
    <t>Yolo County Office of Education</t>
  </si>
  <si>
    <t>377_Yuba Community College District</t>
  </si>
  <si>
    <t>Yuba Community College District</t>
  </si>
  <si>
    <t>10_Yuba County Office of Education</t>
  </si>
  <si>
    <t>Yuba County Office of Education</t>
  </si>
  <si>
    <t>71_Butte Valley Unified School District</t>
  </si>
  <si>
    <t>Butte Valley Unified School District</t>
  </si>
  <si>
    <t>494_Dunsmuir High School District</t>
  </si>
  <si>
    <t>Dunsmuir High School District</t>
  </si>
  <si>
    <t>70_Scott Valley Unified School District</t>
  </si>
  <si>
    <t>Scott Valley Unified School District</t>
  </si>
  <si>
    <t>75_Siskiyou County Office of Education</t>
  </si>
  <si>
    <t>Siskiyou County Office of Education</t>
  </si>
  <si>
    <t>389_Siskiyou Joint Community College District</t>
  </si>
  <si>
    <t>Siskiyou Joint Community College District</t>
  </si>
  <si>
    <t>6_Siskiyou Training and Employment Program*</t>
  </si>
  <si>
    <t>Siskiyou Training and Employment Program*</t>
  </si>
  <si>
    <t>73_Siskiyou Union High School District</t>
  </si>
  <si>
    <t>Siskiyou Union High School District</t>
  </si>
  <si>
    <t>213_Tulelake Basin Joint Unified School District</t>
  </si>
  <si>
    <t>Tulelake Basin Joint Unified School District</t>
  </si>
  <si>
    <t>72_Yreka Union High School District</t>
  </si>
  <si>
    <t>Yreka Union High School District</t>
  </si>
  <si>
    <t>Consortium_Member</t>
  </si>
  <si>
    <t>🔝</t>
  </si>
  <si>
    <t>Submission Key (STATIC)</t>
  </si>
  <si>
    <t>02 Antelope ValleySouthern Kern Unified School District</t>
  </si>
  <si>
    <t>Filename (Formula)</t>
  </si>
  <si>
    <t>Filename (Trim)</t>
  </si>
  <si>
    <t>06 PACE</t>
  </si>
  <si>
    <t>07 Mid-Alameda</t>
  </si>
  <si>
    <t>20 San Diego E</t>
  </si>
  <si>
    <t>08 West End</t>
  </si>
  <si>
    <t>15 SB-El Camino</t>
  </si>
  <si>
    <t>17 Foothill DeAnza</t>
  </si>
  <si>
    <t>28 Capital</t>
  </si>
  <si>
    <t>35 SW Riverside</t>
  </si>
  <si>
    <t>38 Ohlone</t>
  </si>
  <si>
    <t>40 Palomar</t>
  </si>
  <si>
    <t>42 Peralta</t>
  </si>
  <si>
    <t>46 Riverside</t>
  </si>
  <si>
    <t>51 SB San Jose</t>
  </si>
  <si>
    <t>53 San Mateo</t>
  </si>
  <si>
    <t>63 SB Southwestern</t>
  </si>
  <si>
    <t>69 Yosemite</t>
  </si>
  <si>
    <t>70 Yuba</t>
  </si>
  <si>
    <t>Consortium Name</t>
  </si>
  <si>
    <t>Consortium Short Name</t>
  </si>
  <si>
    <t>Consortium Expenditures Workbook</t>
  </si>
  <si>
    <t>Object Codes</t>
  </si>
  <si>
    <t>Budgeted</t>
  </si>
  <si>
    <t>Spent</t>
  </si>
  <si>
    <t>+ / -</t>
  </si>
  <si>
    <t>15-16_TOTAL ACT</t>
  </si>
  <si>
    <t>15-16_MOE_EST</t>
  </si>
  <si>
    <t>15-16_ALLOCATIONS_EST</t>
  </si>
  <si>
    <t>15-16_TOTAL EST</t>
  </si>
  <si>
    <t>15-16_DIFFERENCE</t>
  </si>
  <si>
    <t>16_17_member_allocation</t>
  </si>
  <si>
    <t>Incarcerated Adults</t>
  </si>
  <si>
    <t>PY 15-16
Budgeted</t>
  </si>
  <si>
    <t>PY 15-16
Spent</t>
  </si>
  <si>
    <t>PY 16-17
Planned</t>
  </si>
  <si>
    <t>▼ = Under</t>
  </si>
  <si>
    <t>▲ = Over</t>
  </si>
  <si>
    <t>448_Allan Hancock Joint Community College District</t>
  </si>
  <si>
    <t>Allan Hancock Joint Community College District</t>
  </si>
  <si>
    <t>Indirect / Administration</t>
  </si>
  <si>
    <t>ITEM</t>
  </si>
  <si>
    <t>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</si>
</sst>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"/>
  </numFmts>
  <fonts count="3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sz val="11"/>
      <name val="Helvetica"/>
    </font>
    <font>
      <sz val="11"/>
      <color rgb="FF0070C0"/>
      <name val="Helvetica"/>
    </font>
    <font>
      <b/>
      <sz val="11"/>
      <name val="Helvetica"/>
    </font>
    <font>
      <sz val="12"/>
      <color theme="0"/>
      <name val="Helvetica"/>
    </font>
    <font>
      <sz val="12"/>
      <name val="Helvetica"/>
    </font>
    <font>
      <b/>
      <sz val="12"/>
      <name val="Helvetica"/>
    </font>
    <font>
      <i/>
      <sz val="14"/>
      <name val="Helvetica"/>
    </font>
    <font>
      <sz val="14"/>
      <color rgb="FF3F3F76"/>
      <name val="Helvetica"/>
    </font>
    <font>
      <sz val="10"/>
      <color theme="0"/>
      <name val="Helvetica"/>
    </font>
    <font>
      <sz val="10"/>
      <name val="Helvetica"/>
    </font>
    <font>
      <i/>
      <sz val="12"/>
      <color rgb="FFFF0000"/>
      <name val="Helvetica"/>
    </font>
    <font>
      <i/>
      <sz val="10"/>
      <name val="Helvetica"/>
    </font>
    <font>
      <b/>
      <sz val="14"/>
      <name val="Helvetica"/>
    </font>
    <font>
      <sz val="10"/>
      <color rgb="FFFF0000"/>
      <name val="Helvetica"/>
    </font>
    <font>
      <sz val="24"/>
      <name val="Helvetica"/>
    </font>
    <font>
      <u/>
      <sz val="12"/>
      <color theme="10"/>
      <name val="Calibri"/>
      <family val="2"/>
      <scheme val="minor"/>
    </font>
    <font>
      <b/>
      <sz val="22"/>
      <name val="Helvetica"/>
    </font>
    <font>
      <u/>
      <sz val="11"/>
      <color theme="10"/>
      <name val="Helvetica"/>
    </font>
    <font>
      <b/>
      <sz val="11"/>
      <color theme="0"/>
      <name val="Helvetica"/>
    </font>
    <font>
      <sz val="11"/>
      <color theme="0"/>
      <name val="Helvetica"/>
    </font>
    <font>
      <sz val="6"/>
      <color theme="0"/>
      <name val="Helvetica"/>
    </font>
    <font>
      <sz val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Helvetica"/>
    </font>
    <font>
      <b/>
      <sz val="11"/>
      <color rgb="FFFF0000"/>
      <name val="Helvetica"/>
    </font>
    <font>
      <sz val="11"/>
      <color rgb="FFFF0000"/>
      <name val="Helvetica"/>
    </font>
    <font>
      <u/>
      <sz val="16"/>
      <color theme="0"/>
      <name val="Calibri"/>
      <family val="2"/>
      <scheme val="minor"/>
    </font>
    <font>
      <sz val="22"/>
      <name val="Helvetica"/>
    </font>
    <font>
      <i/>
      <sz val="12"/>
      <color theme="3"/>
      <name val="Helvetica"/>
    </font>
    <font>
      <i/>
      <sz val="12"/>
      <color theme="9"/>
      <name val="Helvetica"/>
    </font>
    <font>
      <i/>
      <sz val="11"/>
      <name val="Helvetica"/>
    </font>
    <font>
      <b/>
      <sz val="11"/>
      <color theme="1"/>
      <name val="Helvetica"/>
    </font>
    <font>
      <b/>
      <sz val="12"/>
      <color theme="0"/>
      <name val="Helvetica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rgb="FF7F7F7F"/>
      </right>
      <top style="thin">
        <color rgb="FF7F7F7F"/>
      </top>
      <bottom style="double">
        <color auto="1"/>
      </bottom>
      <diagonal/>
    </border>
    <border>
      <left style="thin">
        <color rgb="FF7F7F7F"/>
      </left>
      <right style="thin">
        <color auto="1"/>
      </right>
      <top style="thin">
        <color rgb="FF7F7F7F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59">
    <xf numFmtId="0" fontId="0" fillId="0" borderId="0" xfId="0"/>
    <xf numFmtId="164" fontId="4" fillId="0" borderId="4" xfId="2" applyNumberFormat="1" applyFont="1" applyFill="1" applyBorder="1" applyAlignment="1" applyProtection="1">
      <alignment vertical="center"/>
      <protection locked="0"/>
    </xf>
    <xf numFmtId="164" fontId="4" fillId="0" borderId="1" xfId="2" applyNumberFormat="1" applyFont="1" applyFill="1" applyAlignment="1" applyProtection="1">
      <alignment vertical="center"/>
      <protection locked="0"/>
    </xf>
    <xf numFmtId="164" fontId="4" fillId="0" borderId="11" xfId="2" applyNumberFormat="1" applyFont="1" applyFill="1" applyBorder="1" applyAlignment="1" applyProtection="1">
      <alignment vertical="center"/>
      <protection locked="0"/>
    </xf>
    <xf numFmtId="164" fontId="4" fillId="0" borderId="12" xfId="2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Border="1" applyProtection="1">
      <protection hidden="1"/>
    </xf>
    <xf numFmtId="164" fontId="3" fillId="3" borderId="0" xfId="0" applyNumberFormat="1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/>
      <protection hidden="1"/>
    </xf>
    <xf numFmtId="164" fontId="5" fillId="3" borderId="2" xfId="1" applyNumberFormat="1" applyFont="1" applyFill="1" applyBorder="1" applyAlignment="1" applyProtection="1">
      <alignment horizontal="left" vertical="center"/>
      <protection hidden="1"/>
    </xf>
    <xf numFmtId="164" fontId="5" fillId="3" borderId="3" xfId="1" applyNumberFormat="1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Protection="1">
      <protection hidden="1"/>
    </xf>
    <xf numFmtId="0" fontId="7" fillId="3" borderId="0" xfId="0" applyFont="1" applyFill="1" applyBorder="1" applyProtection="1">
      <protection hidden="1"/>
    </xf>
    <xf numFmtId="0" fontId="9" fillId="3" borderId="0" xfId="0" applyFont="1" applyFill="1" applyBorder="1" applyAlignment="1" applyProtection="1">
      <alignment vertical="center"/>
      <protection hidden="1"/>
    </xf>
    <xf numFmtId="0" fontId="14" fillId="3" borderId="0" xfId="0" applyFont="1" applyFill="1" applyBorder="1" applyAlignment="1" applyProtection="1">
      <alignment horizontal="left" vertical="top" wrapText="1"/>
      <protection hidden="1"/>
    </xf>
    <xf numFmtId="0" fontId="15" fillId="3" borderId="0" xfId="0" applyFont="1" applyFill="1" applyBorder="1" applyAlignment="1" applyProtection="1">
      <alignment horizontal="left" vertical="center"/>
      <protection hidden="1"/>
    </xf>
    <xf numFmtId="0" fontId="11" fillId="3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left" vertical="center"/>
      <protection hidden="1"/>
    </xf>
    <xf numFmtId="0" fontId="16" fillId="3" borderId="0" xfId="0" applyFont="1" applyFill="1" applyBorder="1" applyAlignment="1" applyProtection="1">
      <alignment horizontal="center" vertical="center"/>
      <protection hidden="1"/>
    </xf>
    <xf numFmtId="0" fontId="10" fillId="3" borderId="0" xfId="2" applyFont="1" applyFill="1" applyBorder="1" applyAlignment="1" applyProtection="1">
      <alignment horizontal="left" vertical="center" wrapText="1"/>
      <protection locked="0" hidden="1"/>
    </xf>
    <xf numFmtId="0" fontId="10" fillId="3" borderId="0" xfId="2" applyFont="1" applyFill="1" applyBorder="1" applyAlignment="1" applyProtection="1">
      <alignment vertical="center" wrapText="1"/>
      <protection locked="0" hidden="1"/>
    </xf>
    <xf numFmtId="0" fontId="9" fillId="3" borderId="0" xfId="0" applyFont="1" applyFill="1" applyBorder="1" applyAlignment="1" applyProtection="1">
      <alignment horizontal="right" vertical="center"/>
      <protection hidden="1"/>
    </xf>
    <xf numFmtId="0" fontId="19" fillId="3" borderId="0" xfId="2" applyFont="1" applyFill="1" applyBorder="1" applyAlignment="1" applyProtection="1">
      <alignment horizontal="left" vertical="center" indent="1"/>
      <protection locked="0" hidden="1"/>
    </xf>
    <xf numFmtId="0" fontId="12" fillId="0" borderId="0" xfId="0" applyFont="1" applyFill="1" applyAlignment="1" applyProtection="1">
      <alignment horizontal="left" vertical="center"/>
      <protection hidden="1"/>
    </xf>
    <xf numFmtId="0" fontId="20" fillId="3" borderId="0" xfId="4" applyFont="1" applyFill="1" applyBorder="1" applyAlignment="1" applyProtection="1">
      <alignment horizontal="left" vertical="center" indent="1"/>
      <protection hidden="1"/>
    </xf>
    <xf numFmtId="0" fontId="7" fillId="3" borderId="0" xfId="0" applyFont="1" applyFill="1" applyAlignment="1" applyProtection="1">
      <alignment horizontal="left" vertical="center" indent="1"/>
      <protection hidden="1"/>
    </xf>
    <xf numFmtId="0" fontId="23" fillId="3" borderId="0" xfId="0" applyFont="1" applyFill="1" applyAlignment="1" applyProtection="1">
      <alignment horizontal="left" vertical="center" indent="1"/>
      <protection hidden="1"/>
    </xf>
    <xf numFmtId="0" fontId="23" fillId="3" borderId="0" xfId="0" applyFont="1" applyFill="1" applyProtection="1">
      <protection hidden="1"/>
    </xf>
    <xf numFmtId="0" fontId="21" fillId="3" borderId="0" xfId="0" applyFont="1" applyFill="1" applyAlignment="1" applyProtection="1">
      <alignment horizontal="center" vertical="center" wrapText="1"/>
      <protection hidden="1"/>
    </xf>
    <xf numFmtId="14" fontId="22" fillId="3" borderId="0" xfId="0" applyNumberFormat="1" applyFont="1" applyFill="1" applyAlignment="1" applyProtection="1">
      <alignment vertical="center"/>
      <protection hidden="1"/>
    </xf>
    <xf numFmtId="0" fontId="22" fillId="3" borderId="0" xfId="0" applyFont="1" applyFill="1" applyAlignment="1" applyProtection="1">
      <alignment vertical="center"/>
      <protection hidden="1"/>
    </xf>
    <xf numFmtId="164" fontId="22" fillId="3" borderId="0" xfId="1" applyNumberFormat="1" applyFont="1" applyFill="1" applyAlignment="1" applyProtection="1">
      <alignment vertical="center"/>
      <protection hidden="1"/>
    </xf>
    <xf numFmtId="0" fontId="11" fillId="3" borderId="0" xfId="0" applyFont="1" applyFill="1" applyProtection="1">
      <protection hidden="1"/>
    </xf>
    <xf numFmtId="0" fontId="21" fillId="3" borderId="0" xfId="0" applyFont="1" applyFill="1" applyProtection="1">
      <protection hidden="1"/>
    </xf>
    <xf numFmtId="0" fontId="22" fillId="3" borderId="0" xfId="0" applyFont="1" applyFill="1" applyProtection="1">
      <protection hidden="1"/>
    </xf>
    <xf numFmtId="0" fontId="22" fillId="3" borderId="0" xfId="0" applyFont="1" applyFill="1" applyBorder="1" applyProtection="1">
      <protection hidden="1"/>
    </xf>
    <xf numFmtId="164" fontId="22" fillId="3" borderId="0" xfId="0" applyNumberFormat="1" applyFont="1" applyFill="1" applyAlignment="1" applyProtection="1">
      <alignment vertical="center"/>
      <protection hidden="1"/>
    </xf>
    <xf numFmtId="164" fontId="3" fillId="0" borderId="4" xfId="2" applyNumberFormat="1" applyFont="1" applyFill="1" applyBorder="1" applyAlignment="1" applyProtection="1">
      <alignment vertical="center"/>
      <protection hidden="1"/>
    </xf>
    <xf numFmtId="164" fontId="3" fillId="0" borderId="11" xfId="2" applyNumberFormat="1" applyFont="1" applyFill="1" applyBorder="1" applyAlignment="1" applyProtection="1">
      <alignment vertical="center"/>
      <protection hidden="1"/>
    </xf>
    <xf numFmtId="164" fontId="3" fillId="0" borderId="12" xfId="2" applyNumberFormat="1" applyFont="1" applyFill="1" applyBorder="1" applyAlignment="1" applyProtection="1">
      <alignment vertical="center"/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12" fillId="3" borderId="0" xfId="0" applyFont="1" applyFill="1" applyAlignment="1" applyProtection="1">
      <alignment horizontal="left"/>
      <protection hidden="1"/>
    </xf>
    <xf numFmtId="164" fontId="12" fillId="0" borderId="0" xfId="1" applyNumberFormat="1" applyFont="1" applyFill="1" applyAlignment="1" applyProtection="1">
      <alignment horizontal="left"/>
      <protection hidden="1"/>
    </xf>
    <xf numFmtId="164" fontId="12" fillId="0" borderId="0" xfId="1" applyNumberFormat="1" applyFont="1" applyFill="1" applyAlignment="1" applyProtection="1">
      <alignment horizontal="left" vertical="center"/>
      <protection hidden="1"/>
    </xf>
    <xf numFmtId="0" fontId="24" fillId="0" borderId="0" xfId="0" applyFont="1" applyAlignment="1">
      <alignment horizontal="left"/>
    </xf>
    <xf numFmtId="0" fontId="12" fillId="0" borderId="0" xfId="1" applyNumberFormat="1" applyFont="1" applyFill="1" applyAlignment="1" applyProtection="1">
      <alignment horizontal="left"/>
      <protection hidden="1"/>
    </xf>
    <xf numFmtId="0" fontId="12" fillId="0" borderId="0" xfId="0" quotePrefix="1" applyFont="1" applyFill="1" applyAlignment="1" applyProtection="1">
      <alignment horizontal="left"/>
      <protection hidden="1"/>
    </xf>
    <xf numFmtId="0" fontId="6" fillId="3" borderId="22" xfId="0" applyFont="1" applyFill="1" applyBorder="1" applyAlignment="1" applyProtection="1">
      <alignment horizontal="left" vertical="center" indent="1"/>
      <protection hidden="1"/>
    </xf>
    <xf numFmtId="164" fontId="22" fillId="3" borderId="0" xfId="1" applyNumberFormat="1" applyFont="1" applyFill="1" applyProtection="1">
      <protection hidden="1"/>
    </xf>
    <xf numFmtId="0" fontId="13" fillId="3" borderId="0" xfId="0" applyFont="1" applyFill="1" applyBorder="1" applyAlignment="1" applyProtection="1">
      <alignment horizontal="left" vertical="top" wrapText="1"/>
      <protection hidden="1"/>
    </xf>
    <xf numFmtId="0" fontId="3" fillId="3" borderId="16" xfId="0" applyFont="1" applyFill="1" applyBorder="1" applyAlignment="1" applyProtection="1">
      <alignment horizontal="center" vertical="center" wrapText="1"/>
      <protection hidden="1"/>
    </xf>
    <xf numFmtId="0" fontId="3" fillId="6" borderId="16" xfId="0" applyFont="1" applyFill="1" applyBorder="1" applyAlignment="1" applyProtection="1">
      <alignment horizontal="center" vertical="center" wrapText="1"/>
      <protection hidden="1"/>
    </xf>
    <xf numFmtId="164" fontId="3" fillId="3" borderId="16" xfId="0" applyNumberFormat="1" applyFont="1" applyFill="1" applyBorder="1" applyAlignment="1" applyProtection="1">
      <alignment horizontal="center" vertical="center" wrapText="1"/>
      <protection hidden="1"/>
    </xf>
    <xf numFmtId="164" fontId="3" fillId="6" borderId="16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Fill="1" applyAlignment="1" applyProtection="1">
      <alignment horizontal="left" vertical="center" indent="1"/>
      <protection hidden="1"/>
    </xf>
    <xf numFmtId="0" fontId="27" fillId="0" borderId="0" xfId="0" applyFont="1" applyFill="1" applyAlignment="1" applyProtection="1">
      <alignment horizontal="left"/>
      <protection hidden="1"/>
    </xf>
    <xf numFmtId="0" fontId="27" fillId="0" borderId="0" xfId="0" applyFont="1" applyFill="1" applyAlignment="1" applyProtection="1">
      <alignment horizontal="center"/>
      <protection hidden="1"/>
    </xf>
    <xf numFmtId="0" fontId="26" fillId="0" borderId="0" xfId="0" applyFont="1" applyFill="1"/>
    <xf numFmtId="0" fontId="27" fillId="0" borderId="0" xfId="0" applyFont="1" applyFill="1" applyProtection="1">
      <protection hidden="1"/>
    </xf>
    <xf numFmtId="0" fontId="16" fillId="0" borderId="0" xfId="0" applyFont="1" applyFill="1" applyAlignment="1" applyProtection="1">
      <alignment horizontal="left"/>
      <protection hidden="1"/>
    </xf>
    <xf numFmtId="0" fontId="16" fillId="0" borderId="0" xfId="0" applyFont="1" applyFill="1" applyProtection="1">
      <protection hidden="1"/>
    </xf>
    <xf numFmtId="0" fontId="16" fillId="0" borderId="0" xfId="0" applyFont="1" applyFill="1" applyBorder="1" applyAlignment="1" applyProtection="1">
      <alignment horizontal="left" vertical="center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Alignment="1" applyProtection="1">
      <alignment horizontal="left" vertical="center"/>
      <protection hidden="1"/>
    </xf>
    <xf numFmtId="0" fontId="28" fillId="0" borderId="0" xfId="0" applyFont="1" applyFill="1" applyAlignment="1" applyProtection="1">
      <alignment horizontal="left"/>
      <protection hidden="1"/>
    </xf>
    <xf numFmtId="0" fontId="28" fillId="0" borderId="0" xfId="0" applyFont="1" applyFill="1" applyProtection="1">
      <protection hidden="1"/>
    </xf>
    <xf numFmtId="0" fontId="29" fillId="0" borderId="0" xfId="0" applyFont="1" applyFill="1" applyAlignment="1" applyProtection="1">
      <alignment horizontal="left"/>
      <protection hidden="1"/>
    </xf>
    <xf numFmtId="0" fontId="29" fillId="0" borderId="0" xfId="0" applyFont="1" applyFill="1" applyProtection="1">
      <protection hidden="1"/>
    </xf>
    <xf numFmtId="164" fontId="29" fillId="0" borderId="0" xfId="1" applyNumberFormat="1" applyFont="1" applyFill="1" applyAlignment="1" applyProtection="1">
      <alignment horizontal="left"/>
      <protection hidden="1"/>
    </xf>
    <xf numFmtId="164" fontId="29" fillId="0" borderId="0" xfId="1" applyNumberFormat="1" applyFont="1" applyFill="1" applyProtection="1">
      <protection hidden="1"/>
    </xf>
    <xf numFmtId="0" fontId="29" fillId="0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left" vertical="center" wrapText="1"/>
      <protection hidden="1"/>
    </xf>
    <xf numFmtId="0" fontId="13" fillId="3" borderId="0" xfId="0" applyFont="1" applyFill="1" applyBorder="1" applyAlignment="1" applyProtection="1">
      <alignment horizontal="left" vertical="top" wrapText="1"/>
      <protection hidden="1"/>
    </xf>
    <xf numFmtId="164" fontId="3" fillId="4" borderId="16" xfId="0" applyNumberFormat="1" applyFont="1" applyFill="1" applyBorder="1" applyAlignment="1" applyProtection="1">
      <alignment horizontal="center" vertical="center" wrapText="1"/>
      <protection hidden="1"/>
    </xf>
    <xf numFmtId="164" fontId="3" fillId="3" borderId="0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6" fillId="3" borderId="0" xfId="0" applyFont="1" applyFill="1" applyAlignment="1" applyProtection="1">
      <alignment horizontal="left" vertical="center" indent="1"/>
      <protection hidden="1"/>
    </xf>
    <xf numFmtId="0" fontId="30" fillId="3" borderId="0" xfId="4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0" fontId="6" fillId="0" borderId="0" xfId="0" applyFont="1" applyFill="1" applyAlignment="1" applyProtection="1">
      <alignment horizontal="left" vertical="center"/>
      <protection hidden="1"/>
    </xf>
    <xf numFmtId="0" fontId="6" fillId="0" borderId="0" xfId="0" applyFont="1" applyFill="1" applyAlignment="1" applyProtection="1">
      <alignment horizontal="left"/>
      <protection hidden="1"/>
    </xf>
    <xf numFmtId="0" fontId="11" fillId="0" borderId="0" xfId="0" applyFont="1" applyFill="1" applyAlignment="1" applyProtection="1">
      <alignment horizontal="left" vertical="center" indent="1"/>
      <protection hidden="1"/>
    </xf>
    <xf numFmtId="0" fontId="11" fillId="0" borderId="0" xfId="0" applyFont="1" applyFill="1" applyAlignment="1" applyProtection="1">
      <alignment horizontal="left" vertical="center"/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11" fillId="3" borderId="0" xfId="0" applyFont="1" applyFill="1" applyBorder="1" applyAlignment="1" applyProtection="1">
      <alignment horizontal="left" vertical="center"/>
      <protection hidden="1"/>
    </xf>
    <xf numFmtId="0" fontId="11" fillId="0" borderId="0" xfId="0" applyFont="1" applyFill="1" applyBorder="1" applyAlignment="1" applyProtection="1">
      <alignment horizontal="left" vertical="center"/>
      <protection hidden="1"/>
    </xf>
    <xf numFmtId="0" fontId="21" fillId="5" borderId="0" xfId="0" applyFont="1" applyFill="1" applyAlignment="1" applyProtection="1">
      <alignment horizontal="left" vertical="center"/>
      <protection hidden="1"/>
    </xf>
    <xf numFmtId="0" fontId="21" fillId="0" borderId="0" xfId="0" applyFont="1" applyFill="1" applyAlignment="1" applyProtection="1">
      <alignment horizontal="left" vertical="center"/>
      <protection hidden="1"/>
    </xf>
    <xf numFmtId="0" fontId="22" fillId="0" borderId="0" xfId="0" applyFont="1" applyFill="1" applyAlignment="1" applyProtection="1">
      <alignment horizontal="left" vertical="center"/>
      <protection hidden="1"/>
    </xf>
    <xf numFmtId="0" fontId="21" fillId="0" borderId="0" xfId="0" applyFont="1" applyFill="1" applyAlignment="1" applyProtection="1">
      <alignment horizontal="left"/>
      <protection hidden="1"/>
    </xf>
    <xf numFmtId="0" fontId="22" fillId="5" borderId="0" xfId="0" applyFont="1" applyFill="1" applyAlignment="1" applyProtection="1">
      <alignment horizontal="left" vertical="center"/>
      <protection hidden="1"/>
    </xf>
    <xf numFmtId="0" fontId="22" fillId="0" borderId="0" xfId="0" applyFont="1" applyFill="1" applyAlignment="1" applyProtection="1">
      <alignment horizontal="left"/>
      <protection hidden="1"/>
    </xf>
    <xf numFmtId="164" fontId="22" fillId="0" borderId="0" xfId="1" applyNumberFormat="1" applyFont="1" applyFill="1" applyAlignment="1" applyProtection="1">
      <alignment horizontal="left"/>
      <protection hidden="1"/>
    </xf>
    <xf numFmtId="0" fontId="11" fillId="0" borderId="0" xfId="0" applyFont="1" applyFill="1" applyAlignment="1" applyProtection="1">
      <alignment horizontal="left" vertical="center" wrapText="1"/>
      <protection hidden="1"/>
    </xf>
    <xf numFmtId="0" fontId="6" fillId="0" borderId="0" xfId="0" applyFont="1" applyFill="1" applyProtection="1">
      <protection hidden="1"/>
    </xf>
    <xf numFmtId="164" fontId="3" fillId="4" borderId="6" xfId="0" applyNumberFormat="1" applyFont="1" applyFill="1" applyBorder="1" applyAlignment="1" applyProtection="1">
      <alignment vertical="center"/>
      <protection hidden="1"/>
    </xf>
    <xf numFmtId="164" fontId="3" fillId="4" borderId="13" xfId="0" applyNumberFormat="1" applyFont="1" applyFill="1" applyBorder="1" applyAlignment="1" applyProtection="1">
      <alignment vertical="center"/>
      <protection hidden="1"/>
    </xf>
    <xf numFmtId="164" fontId="3" fillId="4" borderId="5" xfId="1" applyNumberFormat="1" applyFont="1" applyFill="1" applyBorder="1" applyAlignment="1" applyProtection="1">
      <alignment vertical="center"/>
      <protection hidden="1"/>
    </xf>
    <xf numFmtId="164" fontId="3" fillId="4" borderId="5" xfId="0" applyNumberFormat="1" applyFont="1" applyFill="1" applyBorder="1" applyAlignment="1" applyProtection="1">
      <alignment vertical="center"/>
      <protection hidden="1"/>
    </xf>
    <xf numFmtId="164" fontId="3" fillId="3" borderId="0" xfId="0" applyNumberFormat="1" applyFont="1" applyFill="1" applyBorder="1" applyAlignment="1" applyProtection="1">
      <alignment vertical="center"/>
      <protection hidden="1"/>
    </xf>
    <xf numFmtId="164" fontId="3" fillId="6" borderId="5" xfId="0" applyNumberFormat="1" applyFont="1" applyFill="1" applyBorder="1" applyAlignment="1" applyProtection="1">
      <alignment vertical="center"/>
      <protection hidden="1"/>
    </xf>
    <xf numFmtId="164" fontId="3" fillId="6" borderId="6" xfId="0" applyNumberFormat="1" applyFont="1" applyFill="1" applyBorder="1" applyAlignment="1" applyProtection="1">
      <alignment vertical="center"/>
      <protection hidden="1"/>
    </xf>
    <xf numFmtId="164" fontId="3" fillId="6" borderId="13" xfId="0" applyNumberFormat="1" applyFont="1" applyFill="1" applyBorder="1" applyAlignment="1" applyProtection="1">
      <alignment vertical="center"/>
      <protection hidden="1"/>
    </xf>
    <xf numFmtId="164" fontId="3" fillId="6" borderId="5" xfId="1" applyNumberFormat="1" applyFont="1" applyFill="1" applyBorder="1" applyAlignment="1" applyProtection="1">
      <alignment vertical="center"/>
      <protection hidden="1"/>
    </xf>
    <xf numFmtId="0" fontId="31" fillId="3" borderId="0" xfId="2" applyFont="1" applyFill="1" applyBorder="1" applyAlignment="1" applyProtection="1">
      <alignment horizontal="left" vertical="center" indent="1"/>
      <protection locked="0" hidden="1"/>
    </xf>
    <xf numFmtId="0" fontId="32" fillId="3" borderId="0" xfId="0" applyFont="1" applyFill="1" applyAlignment="1" applyProtection="1">
      <alignment horizontal="center"/>
      <protection hidden="1"/>
    </xf>
    <xf numFmtId="0" fontId="33" fillId="3" borderId="0" xfId="0" applyFont="1" applyFill="1" applyAlignment="1" applyProtection="1">
      <alignment horizontal="left"/>
      <protection hidden="1"/>
    </xf>
    <xf numFmtId="164" fontId="3" fillId="3" borderId="0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28" xfId="0" applyFont="1" applyFill="1" applyBorder="1" applyAlignment="1" applyProtection="1">
      <alignment horizontal="center" vertical="center" wrapText="1"/>
      <protection hidden="1"/>
    </xf>
    <xf numFmtId="164" fontId="3" fillId="6" borderId="29" xfId="1" applyNumberFormat="1" applyFont="1" applyFill="1" applyBorder="1" applyAlignment="1" applyProtection="1">
      <alignment horizontal="center" vertical="center" wrapText="1"/>
      <protection hidden="1"/>
    </xf>
    <xf numFmtId="41" fontId="5" fillId="3" borderId="0" xfId="0" applyNumberFormat="1" applyFont="1" applyFill="1" applyBorder="1" applyAlignment="1" applyProtection="1">
      <alignment horizontal="center" vertical="center"/>
      <protection hidden="1"/>
    </xf>
    <xf numFmtId="41" fontId="5" fillId="3" borderId="22" xfId="0" applyNumberFormat="1" applyFont="1" applyFill="1" applyBorder="1" applyAlignment="1" applyProtection="1">
      <alignment horizontal="center" vertical="center"/>
      <protection hidden="1"/>
    </xf>
    <xf numFmtId="164" fontId="35" fillId="3" borderId="22" xfId="0" applyNumberFormat="1" applyFont="1" applyFill="1" applyBorder="1" applyAlignment="1" applyProtection="1">
      <alignment vertical="center"/>
      <protection hidden="1"/>
    </xf>
    <xf numFmtId="0" fontId="7" fillId="3" borderId="0" xfId="0" quotePrefix="1" applyFont="1" applyFill="1" applyBorder="1" applyProtection="1">
      <protection hidden="1"/>
    </xf>
    <xf numFmtId="49" fontId="7" fillId="3" borderId="0" xfId="0" applyNumberFormat="1" applyFont="1" applyFill="1" applyAlignment="1" applyProtection="1">
      <alignment horizontal="left" vertical="center" indent="1"/>
      <protection hidden="1"/>
    </xf>
    <xf numFmtId="41" fontId="5" fillId="4" borderId="5" xfId="0" applyNumberFormat="1" applyFont="1" applyFill="1" applyBorder="1" applyAlignment="1" applyProtection="1">
      <alignment horizontal="right" vertical="center"/>
      <protection hidden="1"/>
    </xf>
    <xf numFmtId="41" fontId="5" fillId="4" borderId="13" xfId="0" applyNumberFormat="1" applyFont="1" applyFill="1" applyBorder="1" applyAlignment="1" applyProtection="1">
      <alignment horizontal="right" vertical="center"/>
      <protection hidden="1"/>
    </xf>
    <xf numFmtId="41" fontId="3" fillId="3" borderId="0" xfId="0" applyNumberFormat="1" applyFont="1" applyFill="1" applyAlignment="1" applyProtection="1">
      <alignment vertical="center"/>
      <protection hidden="1"/>
    </xf>
    <xf numFmtId="41" fontId="5" fillId="4" borderId="16" xfId="0" quotePrefix="1" applyNumberFormat="1" applyFont="1" applyFill="1" applyBorder="1" applyAlignment="1" applyProtection="1">
      <alignment horizontal="center" vertical="center" wrapText="1"/>
      <protection hidden="1"/>
    </xf>
    <xf numFmtId="0" fontId="36" fillId="3" borderId="0" xfId="0" applyFont="1" applyFill="1" applyBorder="1" applyAlignment="1" applyProtection="1">
      <alignment vertical="top"/>
      <protection hidden="1"/>
    </xf>
    <xf numFmtId="0" fontId="8" fillId="3" borderId="0" xfId="0" applyFont="1" applyFill="1" applyBorder="1" applyAlignment="1" applyProtection="1">
      <alignment vertical="top"/>
      <protection hidden="1"/>
    </xf>
    <xf numFmtId="0" fontId="6" fillId="3" borderId="0" xfId="0" applyFont="1" applyFill="1" applyAlignment="1" applyProtection="1">
      <alignment horizontal="left" vertical="top"/>
      <protection hidden="1"/>
    </xf>
    <xf numFmtId="0" fontId="6" fillId="0" borderId="0" xfId="0" applyFont="1" applyFill="1" applyAlignment="1" applyProtection="1">
      <alignment horizontal="left" vertical="top"/>
      <protection hidden="1"/>
    </xf>
    <xf numFmtId="0" fontId="27" fillId="0" borderId="0" xfId="0" applyFont="1" applyFill="1" applyAlignment="1" applyProtection="1">
      <alignment horizontal="left" vertical="top"/>
      <protection hidden="1"/>
    </xf>
    <xf numFmtId="0" fontId="27" fillId="0" borderId="0" xfId="0" applyFont="1" applyFill="1" applyAlignment="1" applyProtection="1">
      <alignment vertical="top"/>
      <protection hidden="1"/>
    </xf>
    <xf numFmtId="164" fontId="3" fillId="3" borderId="0" xfId="1" applyNumberFormat="1" applyFont="1" applyFill="1" applyBorder="1" applyAlignment="1" applyProtection="1">
      <alignment horizontal="right" vertical="center"/>
      <protection hidden="1"/>
    </xf>
    <xf numFmtId="164" fontId="3" fillId="3" borderId="0" xfId="2" applyNumberFormat="1" applyFont="1" applyFill="1" applyBorder="1" applyAlignment="1" applyProtection="1">
      <alignment horizontal="right" vertical="center"/>
      <protection hidden="1"/>
    </xf>
    <xf numFmtId="0" fontId="7" fillId="3" borderId="20" xfId="0" applyFont="1" applyFill="1" applyBorder="1" applyAlignment="1" applyProtection="1">
      <alignment horizontal="center" vertical="center" wrapText="1"/>
      <protection hidden="1"/>
    </xf>
    <xf numFmtId="0" fontId="7" fillId="3" borderId="21" xfId="0" applyFont="1" applyFill="1" applyBorder="1" applyAlignment="1" applyProtection="1">
      <alignment horizontal="center" vertical="center" wrapText="1"/>
      <protection hidden="1"/>
    </xf>
    <xf numFmtId="0" fontId="7" fillId="3" borderId="27" xfId="0" applyFont="1" applyFill="1" applyBorder="1" applyAlignment="1" applyProtection="1">
      <alignment horizontal="center" vertical="center" wrapText="1"/>
      <protection hidden="1"/>
    </xf>
    <xf numFmtId="0" fontId="7" fillId="3" borderId="2" xfId="0" applyFont="1" applyFill="1" applyBorder="1" applyAlignment="1" applyProtection="1">
      <alignment horizontal="center" vertical="center" wrapText="1"/>
      <protection hidden="1"/>
    </xf>
    <xf numFmtId="0" fontId="7" fillId="3" borderId="22" xfId="0" applyFont="1" applyFill="1" applyBorder="1" applyAlignment="1" applyProtection="1">
      <alignment horizontal="center" vertical="center" wrapText="1"/>
      <protection hidden="1"/>
    </xf>
    <xf numFmtId="0" fontId="7" fillId="3" borderId="3" xfId="0" applyFont="1" applyFill="1" applyBorder="1" applyAlignment="1" applyProtection="1">
      <alignment horizontal="center" vertical="center" wrapText="1"/>
      <protection hidden="1"/>
    </xf>
    <xf numFmtId="164" fontId="3" fillId="3" borderId="0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14" xfId="0" applyFont="1" applyFill="1" applyBorder="1" applyAlignment="1" applyProtection="1">
      <alignment horizontal="center" vertical="center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3" fillId="3" borderId="7" xfId="0" applyFont="1" applyFill="1" applyBorder="1" applyAlignment="1" applyProtection="1">
      <alignment horizontal="left" vertical="center" wrapText="1"/>
      <protection hidden="1"/>
    </xf>
    <xf numFmtId="0" fontId="3" fillId="3" borderId="8" xfId="0" applyFont="1" applyFill="1" applyBorder="1" applyAlignment="1" applyProtection="1">
      <alignment horizontal="left" vertical="center" wrapText="1"/>
      <protection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7" fillId="3" borderId="19" xfId="0" applyFont="1" applyFill="1" applyBorder="1" applyAlignment="1" applyProtection="1">
      <alignment horizontal="center" vertical="center" wrapText="1"/>
      <protection hidden="1"/>
    </xf>
    <xf numFmtId="0" fontId="7" fillId="3" borderId="8" xfId="0" applyFont="1" applyFill="1" applyBorder="1" applyAlignment="1" applyProtection="1">
      <alignment horizontal="center" vertical="center" wrapText="1"/>
      <protection hidden="1"/>
    </xf>
    <xf numFmtId="0" fontId="3" fillId="4" borderId="6" xfId="0" applyFont="1" applyFill="1" applyBorder="1" applyAlignment="1" applyProtection="1">
      <alignment horizontal="center" vertical="center"/>
      <protection hidden="1"/>
    </xf>
    <xf numFmtId="41" fontId="5" fillId="4" borderId="25" xfId="0" quotePrefix="1" applyNumberFormat="1" applyFont="1" applyFill="1" applyBorder="1" applyAlignment="1" applyProtection="1">
      <alignment horizontal="center" vertical="center" wrapText="1"/>
      <protection hidden="1"/>
    </xf>
    <xf numFmtId="41" fontId="5" fillId="4" borderId="26" xfId="0" quotePrefix="1" applyNumberFormat="1" applyFont="1" applyFill="1" applyBorder="1" applyAlignment="1" applyProtection="1">
      <alignment horizontal="center" vertical="center" wrapText="1"/>
      <protection hidden="1"/>
    </xf>
    <xf numFmtId="0" fontId="3" fillId="3" borderId="2" xfId="0" applyFont="1" applyFill="1" applyBorder="1" applyAlignment="1" applyProtection="1">
      <alignment horizontal="left" vertical="center" wrapText="1"/>
      <protection hidden="1"/>
    </xf>
    <xf numFmtId="0" fontId="3" fillId="3" borderId="3" xfId="0" applyFont="1" applyFill="1" applyBorder="1" applyAlignment="1" applyProtection="1">
      <alignment horizontal="left" vertical="center" wrapText="1"/>
      <protection hidden="1"/>
    </xf>
    <xf numFmtId="164" fontId="5" fillId="3" borderId="17" xfId="1" applyNumberFormat="1" applyFont="1" applyFill="1" applyBorder="1" applyAlignment="1" applyProtection="1">
      <alignment horizontal="left" vertical="center"/>
      <protection hidden="1"/>
    </xf>
    <xf numFmtId="164" fontId="5" fillId="3" borderId="18" xfId="1" applyNumberFormat="1" applyFont="1" applyFill="1" applyBorder="1" applyAlignment="1" applyProtection="1">
      <alignment horizontal="left" vertical="center"/>
      <protection hidden="1"/>
    </xf>
    <xf numFmtId="0" fontId="3" fillId="3" borderId="9" xfId="0" applyFont="1" applyFill="1" applyBorder="1" applyAlignment="1" applyProtection="1">
      <alignment horizontal="left" vertical="center" wrapText="1"/>
      <protection hidden="1"/>
    </xf>
    <xf numFmtId="0" fontId="3" fillId="3" borderId="10" xfId="0" applyFont="1" applyFill="1" applyBorder="1" applyAlignment="1" applyProtection="1">
      <alignment horizontal="left" vertical="center" wrapText="1"/>
      <protection hidden="1"/>
    </xf>
    <xf numFmtId="164" fontId="5" fillId="3" borderId="7" xfId="1" applyNumberFormat="1" applyFont="1" applyFill="1" applyBorder="1" applyAlignment="1" applyProtection="1">
      <alignment horizontal="left" vertical="center"/>
      <protection hidden="1"/>
    </xf>
    <xf numFmtId="164" fontId="5" fillId="3" borderId="8" xfId="1" applyNumberFormat="1" applyFont="1" applyFill="1" applyBorder="1" applyAlignment="1" applyProtection="1">
      <alignment horizontal="left" vertical="center"/>
      <protection hidden="1"/>
    </xf>
    <xf numFmtId="0" fontId="17" fillId="3" borderId="0" xfId="0" applyFont="1" applyFill="1" applyAlignment="1" applyProtection="1">
      <alignment horizontal="right" vertical="top"/>
      <protection hidden="1"/>
    </xf>
    <xf numFmtId="0" fontId="13" fillId="3" borderId="0" xfId="0" applyFont="1" applyFill="1" applyBorder="1" applyAlignment="1" applyProtection="1">
      <alignment horizontal="left" vertical="top" wrapText="1"/>
      <protection hidden="1"/>
    </xf>
    <xf numFmtId="0" fontId="19" fillId="2" borderId="1" xfId="2" applyFont="1" applyAlignment="1" applyProtection="1">
      <alignment horizontal="left" vertical="top" wrapText="1"/>
      <protection locked="0" hidden="1"/>
    </xf>
    <xf numFmtId="49" fontId="34" fillId="3" borderId="22" xfId="0" applyNumberFormat="1" applyFont="1" applyFill="1" applyBorder="1" applyAlignment="1" applyProtection="1">
      <alignment horizontal="right" vertical="center" wrapText="1" indent="1"/>
      <protection hidden="1"/>
    </xf>
    <xf numFmtId="49" fontId="34" fillId="3" borderId="29" xfId="0" applyNumberFormat="1" applyFont="1" applyFill="1" applyBorder="1" applyAlignment="1" applyProtection="1">
      <alignment horizontal="right" vertical="center" wrapText="1"/>
      <protection hidden="1"/>
    </xf>
    <xf numFmtId="49" fontId="34" fillId="3" borderId="0" xfId="0" applyNumberFormat="1" applyFont="1" applyFill="1" applyBorder="1" applyAlignment="1" applyProtection="1">
      <alignment horizontal="right" vertical="center" wrapText="1" indent="1"/>
      <protection hidden="1"/>
    </xf>
    <xf numFmtId="0" fontId="3" fillId="3" borderId="23" xfId="0" applyFont="1" applyFill="1" applyBorder="1" applyAlignment="1" applyProtection="1">
      <alignment horizontal="left" vertical="center" wrapText="1"/>
      <protection hidden="1"/>
    </xf>
    <xf numFmtId="0" fontId="3" fillId="3" borderId="24" xfId="0" applyFont="1" applyFill="1" applyBorder="1" applyAlignment="1" applyProtection="1">
      <alignment horizontal="left" vertical="center" wrapText="1"/>
      <protection hidden="1"/>
    </xf>
  </cellXfs>
  <cellStyles count="20">
    <cellStyle name="Currency" xfId="1" builtinId="4"/>
    <cellStyle name="Currency 2" xfId="3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Hyperlink" xfId="4" builtinId="8"/>
    <cellStyle name="Input" xfId="2" builtinId="20"/>
    <cellStyle name="Normal" xfId="0" builtinId="0"/>
  </cellStyles>
  <dxfs count="0"/>
  <tableStyles count="0" defaultTableStyle="TableStyleMedium9" defaultPivotStyle="PivotStyleMedium7"/>
  <colors>
    <mruColors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1239228</xdr:colOff>
      <xdr:row>1</xdr:row>
      <xdr:rowOff>698500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259773"/>
          <a:ext cx="1931955" cy="698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</xdr:row>
      <xdr:rowOff>101600</xdr:rowOff>
    </xdr:from>
    <xdr:to>
      <xdr:col>2</xdr:col>
      <xdr:colOff>647700</xdr:colOff>
      <xdr:row>5</xdr:row>
      <xdr:rowOff>190500</xdr:rowOff>
    </xdr:to>
    <xdr:sp macro="[0]!Import" textlink="">
      <xdr:nvSpPr>
        <xdr:cNvPr id="3" name="Rounded Rectangle 2"/>
        <xdr:cNvSpPr/>
      </xdr:nvSpPr>
      <xdr:spPr>
        <a:xfrm>
          <a:off x="482600" y="1663700"/>
          <a:ext cx="1346200" cy="482600"/>
        </a:xfrm>
        <a:prstGeom prst="roundRect">
          <a:avLst/>
        </a:prstGeom>
        <a:solidFill>
          <a:schemeClr val="bg2">
            <a:lumMod val="90000"/>
          </a:schemeClr>
        </a:solidFill>
        <a:effectLst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50" b="0">
              <a:solidFill>
                <a:schemeClr val="tx1"/>
              </a:solidFill>
              <a:latin typeface="Helvetica" charset="0"/>
              <a:ea typeface="Helvetica" charset="0"/>
              <a:cs typeface="Helvetica" charset="0"/>
            </a:rPr>
            <a:t>Import Member Form Data</a:t>
          </a:r>
        </a:p>
      </xdr:txBody>
    </xdr:sp>
    <xdr:clientData/>
  </xdr:twoCellAnchor>
  <xdr:twoCellAnchor>
    <xdr:from>
      <xdr:col>2</xdr:col>
      <xdr:colOff>749300</xdr:colOff>
      <xdr:row>4</xdr:row>
      <xdr:rowOff>101600</xdr:rowOff>
    </xdr:from>
    <xdr:to>
      <xdr:col>2</xdr:col>
      <xdr:colOff>2095500</xdr:colOff>
      <xdr:row>5</xdr:row>
      <xdr:rowOff>190500</xdr:rowOff>
    </xdr:to>
    <xdr:sp macro="[0]!Export" textlink="">
      <xdr:nvSpPr>
        <xdr:cNvPr id="6" name="Rounded Rectangle 5"/>
        <xdr:cNvSpPr/>
      </xdr:nvSpPr>
      <xdr:spPr>
        <a:xfrm>
          <a:off x="1930400" y="1663700"/>
          <a:ext cx="1346200" cy="482600"/>
        </a:xfrm>
        <a:prstGeom prst="roundRect">
          <a:avLst/>
        </a:prstGeom>
        <a:solidFill>
          <a:schemeClr val="bg2">
            <a:lumMod val="90000"/>
          </a:schemeClr>
        </a:solidFill>
        <a:effectLst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0">
              <a:solidFill>
                <a:schemeClr val="tx1"/>
              </a:solidFill>
              <a:latin typeface="Helvetica" charset="0"/>
              <a:ea typeface="Helvetica" charset="0"/>
              <a:cs typeface="Helvetica" charset="0"/>
            </a:rPr>
            <a:t>Export Consortium Data to CSV</a:t>
          </a:r>
        </a:p>
      </xdr:txBody>
    </xdr:sp>
    <xdr:clientData/>
  </xdr:twoCellAnchor>
  <xdr:twoCellAnchor>
    <xdr:from>
      <xdr:col>1</xdr:col>
      <xdr:colOff>16579</xdr:colOff>
      <xdr:row>1</xdr:row>
      <xdr:rowOff>779318</xdr:rowOff>
    </xdr:from>
    <xdr:to>
      <xdr:col>13</xdr:col>
      <xdr:colOff>981363</xdr:colOff>
      <xdr:row>2</xdr:row>
      <xdr:rowOff>404572</xdr:rowOff>
    </xdr:to>
    <xdr:sp macro="" textlink="">
      <xdr:nvSpPr>
        <xdr:cNvPr id="7" name="TextBox 6"/>
        <xdr:cNvSpPr txBox="1"/>
      </xdr:nvSpPr>
      <xdr:spPr>
        <a:xfrm>
          <a:off x="492829" y="1039091"/>
          <a:ext cx="13938989" cy="161684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</a:p>
        <a:p>
          <a:r>
            <a:rPr lang="en-US" sz="1050" smtClean="0">
              <a:solidFill>
                <a:schemeClr val="dk1"/>
              </a:solidFill>
              <a:latin typeface="+mn-lt"/>
              <a:ea typeface="+mn-ea"/>
              <a:cs typeface="+mn-cs"/>
            </a:rPr>
            <a:t>This </a:t>
          </a:r>
          <a:r>
            <a:rPr lang="en-US" sz="1050" b="1" smtClean="0">
              <a:solidFill>
                <a:schemeClr val="dk1"/>
              </a:solidFill>
              <a:latin typeface="+mn-lt"/>
              <a:ea typeface="+mn-ea"/>
              <a:cs typeface="+mn-cs"/>
            </a:rPr>
            <a:t>Consortium Expenditures Workbook </a:t>
          </a:r>
          <a:r>
            <a:rPr lang="en-US" sz="1050" smtClean="0">
              <a:solidFill>
                <a:schemeClr val="dk1"/>
              </a:solidFill>
              <a:latin typeface="+mn-lt"/>
              <a:ea typeface="+mn-ea"/>
              <a:cs typeface="+mn-cs"/>
            </a:rPr>
            <a:t>has built-in automations that will allow you to automatically import data from </a:t>
          </a:r>
          <a:r>
            <a:rPr lang="en-US" sz="1050" b="1" smtClean="0">
              <a:solidFill>
                <a:schemeClr val="dk1"/>
              </a:solidFill>
              <a:latin typeface="+mn-lt"/>
              <a:ea typeface="+mn-ea"/>
              <a:cs typeface="+mn-cs"/>
            </a:rPr>
            <a:t>Member Expenditures Forms </a:t>
          </a:r>
          <a:r>
            <a:rPr lang="en-US" sz="1050" smtClean="0">
              <a:solidFill>
                <a:schemeClr val="dk1"/>
              </a:solidFill>
              <a:latin typeface="+mn-lt"/>
              <a:ea typeface="+mn-ea"/>
              <a:cs typeface="+mn-cs"/>
            </a:rPr>
            <a:t>and export your Consortium data in the format required by the AEBG Office. For these features to work, you must </a:t>
          </a:r>
          <a:r>
            <a:rPr lang="en-US" sz="1050" b="1" smtClean="0">
              <a:solidFill>
                <a:schemeClr val="dk1"/>
              </a:solidFill>
              <a:latin typeface="+mn-lt"/>
              <a:ea typeface="+mn-ea"/>
              <a:cs typeface="+mn-cs"/>
            </a:rPr>
            <a:t>Enable Macros</a:t>
          </a:r>
          <a:r>
            <a:rPr lang="en-US" sz="1050" b="0" smtClean="0">
              <a:solidFill>
                <a:schemeClr val="dk1"/>
              </a:solidFill>
              <a:latin typeface="+mn-lt"/>
              <a:ea typeface="+mn-ea"/>
              <a:cs typeface="+mn-cs"/>
            </a:rPr>
            <a:t> upon opening the file. </a:t>
          </a:r>
        </a:p>
        <a:p>
          <a:r>
            <a:rPr lang="en-US" sz="1050" smtClean="0">
              <a:solidFill>
                <a:schemeClr val="dk1"/>
              </a:solidFill>
              <a:latin typeface="+mn-lt"/>
              <a:ea typeface="+mn-ea"/>
              <a:cs typeface="+mn-cs"/>
            </a:rPr>
            <a:t>→</a:t>
          </a:r>
          <a:r>
            <a:rPr lang="en-US" sz="1050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050" smtClean="0">
              <a:solidFill>
                <a:schemeClr val="dk1"/>
              </a:solidFill>
              <a:latin typeface="+mn-lt"/>
              <a:ea typeface="+mn-ea"/>
              <a:cs typeface="+mn-cs"/>
            </a:rPr>
            <a:t>To </a:t>
          </a:r>
          <a:r>
            <a:rPr lang="en-US" sz="1050" b="1" smtClean="0">
              <a:solidFill>
                <a:schemeClr val="dk1"/>
              </a:solidFill>
              <a:latin typeface="+mn-lt"/>
              <a:ea typeface="+mn-ea"/>
              <a:cs typeface="+mn-cs"/>
            </a:rPr>
            <a:t>import</a:t>
          </a:r>
          <a:r>
            <a:rPr lang="en-US" sz="1050" b="0" smtClean="0">
              <a:solidFill>
                <a:schemeClr val="dk1"/>
              </a:solidFill>
              <a:latin typeface="+mn-lt"/>
              <a:ea typeface="+mn-ea"/>
              <a:cs typeface="+mn-cs"/>
            </a:rPr>
            <a:t> member data, click the </a:t>
          </a:r>
          <a:r>
            <a:rPr lang="en-US" sz="1050" b="1" smtClean="0">
              <a:solidFill>
                <a:schemeClr val="dk1"/>
              </a:solidFill>
              <a:latin typeface="+mn-lt"/>
              <a:ea typeface="+mn-ea"/>
              <a:cs typeface="+mn-cs"/>
            </a:rPr>
            <a:t>Import Member Form Data</a:t>
          </a:r>
          <a:r>
            <a:rPr lang="en-US" sz="1050" b="0" smtClean="0">
              <a:solidFill>
                <a:schemeClr val="dk1"/>
              </a:solidFill>
              <a:latin typeface="+mn-lt"/>
              <a:ea typeface="+mn-ea"/>
              <a:cs typeface="+mn-cs"/>
            </a:rPr>
            <a:t> button and select the file you’d like to import.</a:t>
          </a:r>
          <a:r>
            <a:rPr lang="en-US" sz="1050" b="0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 Provided Members </a:t>
          </a:r>
          <a:r>
            <a:rPr lang="en-US" sz="1050" b="0" smtClean="0">
              <a:solidFill>
                <a:schemeClr val="dk1"/>
              </a:solidFill>
              <a:latin typeface="+mn-lt"/>
              <a:ea typeface="+mn-ea"/>
              <a:cs typeface="+mn-cs"/>
            </a:rPr>
            <a:t>have correctly completed their forms, data from the selected worksheet should automatically populate the correct Member table below.</a:t>
          </a:r>
        </a:p>
        <a:p>
          <a:r>
            <a:rPr lang="en-US" sz="1050" b="0" smtClean="0">
              <a:solidFill>
                <a:schemeClr val="dk1"/>
              </a:solidFill>
              <a:latin typeface="+mn-lt"/>
              <a:ea typeface="+mn-ea"/>
              <a:cs typeface="+mn-cs"/>
            </a:rPr>
            <a:t>→</a:t>
          </a:r>
          <a:r>
            <a:rPr lang="en-US" sz="1050" b="0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050" b="0" smtClean="0">
              <a:solidFill>
                <a:schemeClr val="dk1"/>
              </a:solidFill>
              <a:latin typeface="+mn-lt"/>
              <a:ea typeface="+mn-ea"/>
              <a:cs typeface="+mn-cs"/>
            </a:rPr>
            <a:t>To </a:t>
          </a:r>
          <a:r>
            <a:rPr lang="en-US" sz="1050" b="1" smtClean="0">
              <a:solidFill>
                <a:schemeClr val="dk1"/>
              </a:solidFill>
              <a:latin typeface="+mn-lt"/>
              <a:ea typeface="+mn-ea"/>
              <a:cs typeface="+mn-cs"/>
            </a:rPr>
            <a:t>export</a:t>
          </a:r>
          <a:r>
            <a:rPr lang="en-US" sz="1050" b="0" smtClean="0">
              <a:solidFill>
                <a:schemeClr val="dk1"/>
              </a:solidFill>
              <a:latin typeface="+mn-lt"/>
              <a:ea typeface="+mn-ea"/>
              <a:cs typeface="+mn-cs"/>
            </a:rPr>
            <a:t> Consortium data for submission, click the </a:t>
          </a:r>
          <a:r>
            <a:rPr lang="en-US" sz="1050" b="1" smtClean="0">
              <a:solidFill>
                <a:schemeClr val="dk1"/>
              </a:solidFill>
              <a:latin typeface="+mn-lt"/>
              <a:ea typeface="+mn-ea"/>
              <a:cs typeface="+mn-cs"/>
            </a:rPr>
            <a:t>Export Consortium Data to CSV</a:t>
          </a:r>
          <a:r>
            <a:rPr lang="en-US" sz="1050" b="0" smtClean="0">
              <a:solidFill>
                <a:schemeClr val="dk1"/>
              </a:solidFill>
              <a:latin typeface="+mn-lt"/>
              <a:ea typeface="+mn-ea"/>
              <a:cs typeface="+mn-cs"/>
            </a:rPr>
            <a:t> button and follow the prompts</a:t>
          </a:r>
          <a:r>
            <a:rPr lang="en-US" sz="1050" b="0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 to save your export file.</a:t>
          </a:r>
          <a:r>
            <a:rPr lang="en-US" sz="1050" b="0" smtClean="0">
              <a:solidFill>
                <a:schemeClr val="dk1"/>
              </a:solidFill>
              <a:latin typeface="+mn-lt"/>
              <a:ea typeface="+mn-ea"/>
              <a:cs typeface="+mn-cs"/>
            </a:rPr>
            <a:t> You may export your expenditures data as often as you like, but please </a:t>
          </a:r>
          <a:r>
            <a:rPr lang="en-US" sz="1050" b="1" smtClean="0">
              <a:solidFill>
                <a:schemeClr val="dk1"/>
              </a:solidFill>
              <a:latin typeface="+mn-lt"/>
              <a:ea typeface="+mn-ea"/>
              <a:cs typeface="+mn-cs"/>
            </a:rPr>
            <a:t>do not modify or edit your .csv export files.</a:t>
          </a:r>
          <a:r>
            <a:rPr lang="en-US" sz="1050" b="0" smtClean="0">
              <a:solidFill>
                <a:schemeClr val="dk1"/>
              </a:solidFill>
              <a:latin typeface="+mn-lt"/>
              <a:ea typeface="+mn-ea"/>
              <a:cs typeface="+mn-cs"/>
            </a:rPr>
            <a:t> If you must make changes, do so in the Consortium Expenditures Workbook and re-export.</a:t>
          </a:r>
          <a:endParaRPr lang="en-US" sz="1050" b="0" i="1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050" b="1" i="1" baseline="0"/>
        </a:p>
        <a:p>
          <a:r>
            <a:rPr lang="en-US" sz="1050" b="1" i="1" baseline="0"/>
            <a:t>To get started, please select your Consortium  using the drop-down menu below.</a:t>
          </a:r>
          <a:endParaRPr lang="en-US" sz="1050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454"/>
  <sheetViews>
    <sheetView topLeftCell="C84" workbookViewId="0">
      <selection activeCell="G116" sqref="G116"/>
    </sheetView>
  </sheetViews>
  <sheetFormatPr defaultColWidth="10.796875" defaultRowHeight="13.8" x14ac:dyDescent="0.3"/>
  <cols>
    <col min="1" max="1" width="37.5" style="39" customWidth="1"/>
    <col min="2" max="2" width="54.296875" style="39" customWidth="1"/>
    <col min="3" max="4" width="37.5" style="22" customWidth="1"/>
    <col min="5" max="5" width="62.19921875" style="22" customWidth="1"/>
    <col min="6" max="6" width="4.796875" style="22" customWidth="1"/>
    <col min="7" max="7" width="58.19921875" style="22" customWidth="1"/>
    <col min="8" max="10" width="10.796875" style="39" customWidth="1"/>
    <col min="11" max="12" width="10.796875" style="43"/>
    <col min="13" max="14" width="37.5" style="39" customWidth="1"/>
    <col min="15" max="16384" width="10.796875" style="43"/>
  </cols>
  <sheetData>
    <row r="1" spans="1:14" x14ac:dyDescent="0.3">
      <c r="A1" s="39" t="s">
        <v>34</v>
      </c>
      <c r="B1" s="39" t="s">
        <v>35</v>
      </c>
      <c r="C1" s="39" t="s">
        <v>36</v>
      </c>
      <c r="D1" s="39" t="s">
        <v>1026</v>
      </c>
      <c r="E1" s="39" t="s">
        <v>37</v>
      </c>
      <c r="F1" s="39" t="s">
        <v>38</v>
      </c>
      <c r="G1" s="39" t="s">
        <v>39</v>
      </c>
      <c r="H1" s="39" t="s">
        <v>40</v>
      </c>
      <c r="J1" s="39" t="s">
        <v>1061</v>
      </c>
      <c r="M1" s="39" t="s">
        <v>1049</v>
      </c>
      <c r="N1" s="39" t="s">
        <v>1050</v>
      </c>
    </row>
    <row r="2" spans="1:14" x14ac:dyDescent="0.3">
      <c r="A2" s="39" t="s">
        <v>41</v>
      </c>
      <c r="B2" s="22" t="str">
        <f>ADDRESS(MATCH(1,F:F,0),COLUMN(G1))&amp;":"&amp;ADDRESS(MATCH(MAX(F:F),F:F,0),COLUMN(G1))</f>
        <v>$G$9:$G$11</v>
      </c>
      <c r="C2" s="22" t="s">
        <v>42</v>
      </c>
      <c r="D2" s="22" t="str">
        <f t="shared" ref="D2:D7" si="0">C2&amp;G2</f>
        <v>00 - XYZ Adult Education ConsortiumDr. Rufus T. Barleysheath Community College District</v>
      </c>
      <c r="E2" s="22" t="s">
        <v>43</v>
      </c>
      <c r="F2" s="22" t="str">
        <f>IF(SUMMARY!$B$4=C2,MAX($F$1:F1)+1,"n/a")</f>
        <v>n/a</v>
      </c>
      <c r="G2" s="22" t="s">
        <v>44</v>
      </c>
      <c r="H2" s="39">
        <v>100000</v>
      </c>
      <c r="J2" s="39">
        <v>90000</v>
      </c>
      <c r="M2" s="39" t="s">
        <v>41</v>
      </c>
      <c r="N2" s="39" t="s">
        <v>41</v>
      </c>
    </row>
    <row r="3" spans="1:14" x14ac:dyDescent="0.3">
      <c r="A3" s="39" t="s">
        <v>45</v>
      </c>
      <c r="B3" s="39" t="s">
        <v>46</v>
      </c>
      <c r="C3" s="22" t="s">
        <v>42</v>
      </c>
      <c r="D3" s="22" t="str">
        <f t="shared" si="0"/>
        <v>00 - XYZ Adult Education ConsortiumHappytown Unified School District</v>
      </c>
      <c r="E3" s="22" t="s">
        <v>47</v>
      </c>
      <c r="F3" s="22" t="str">
        <f>IF(SUMMARY!$B$4=C3,MAX($F$1:F2)+1,"n/a")</f>
        <v>n/a</v>
      </c>
      <c r="G3" s="22" t="s">
        <v>48</v>
      </c>
      <c r="H3" s="39">
        <v>75000</v>
      </c>
      <c r="J3" s="39">
        <v>95000</v>
      </c>
      <c r="M3" s="39" t="s">
        <v>45</v>
      </c>
      <c r="N3" s="39" t="s">
        <v>45</v>
      </c>
    </row>
    <row r="4" spans="1:14" x14ac:dyDescent="0.3">
      <c r="A4" s="39" t="s">
        <v>49</v>
      </c>
      <c r="C4" s="22" t="s">
        <v>42</v>
      </c>
      <c r="D4" s="22" t="str">
        <f t="shared" si="0"/>
        <v>00 - XYZ Adult Education ConsortiumLake Town Unified School District</v>
      </c>
      <c r="E4" s="22" t="s">
        <v>50</v>
      </c>
      <c r="F4" s="22" t="str">
        <f>IF(SUMMARY!$B$4=C4,MAX($F$1:F3)+1,"n/a")</f>
        <v>n/a</v>
      </c>
      <c r="G4" s="22" t="s">
        <v>51</v>
      </c>
      <c r="H4" s="39">
        <v>100000</v>
      </c>
      <c r="J4" s="39">
        <v>90000</v>
      </c>
      <c r="M4" s="39" t="s">
        <v>49</v>
      </c>
      <c r="N4" s="39" t="s">
        <v>49</v>
      </c>
    </row>
    <row r="5" spans="1:14" x14ac:dyDescent="0.3">
      <c r="A5" s="39" t="s">
        <v>52</v>
      </c>
      <c r="B5" s="39" t="s">
        <v>53</v>
      </c>
      <c r="C5" s="22" t="s">
        <v>42</v>
      </c>
      <c r="D5" s="22" t="str">
        <f t="shared" si="0"/>
        <v>00 - XYZ Adult Education ConsortiumMerplopin Regional Occupational Center</v>
      </c>
      <c r="E5" s="22" t="s">
        <v>54</v>
      </c>
      <c r="F5" s="22" t="str">
        <f>IF(SUMMARY!$B$4=C5,MAX($F$1:F4)+1,"n/a")</f>
        <v>n/a</v>
      </c>
      <c r="G5" s="22" t="s">
        <v>55</v>
      </c>
      <c r="H5" s="39">
        <v>90000</v>
      </c>
      <c r="J5" s="39">
        <v>90000</v>
      </c>
      <c r="M5" s="39" t="s">
        <v>52</v>
      </c>
      <c r="N5" s="39" t="s">
        <v>52</v>
      </c>
    </row>
    <row r="6" spans="1:14" x14ac:dyDescent="0.3">
      <c r="A6" s="39" t="s">
        <v>57</v>
      </c>
      <c r="C6" s="22" t="s">
        <v>42</v>
      </c>
      <c r="D6" s="22" t="str">
        <f t="shared" si="0"/>
        <v>00 - XYZ Adult Education ConsortiumPlunkerville Union School District</v>
      </c>
      <c r="E6" s="22" t="s">
        <v>58</v>
      </c>
      <c r="F6" s="22" t="str">
        <f>IF(SUMMARY!$B$4=C6,MAX($F$1:F5)+1,"n/a")</f>
        <v>n/a</v>
      </c>
      <c r="G6" s="22" t="s">
        <v>59</v>
      </c>
      <c r="H6" s="39">
        <v>300000</v>
      </c>
      <c r="J6" s="39">
        <v>300000</v>
      </c>
      <c r="M6" s="39" t="s">
        <v>57</v>
      </c>
      <c r="N6" s="39" t="s">
        <v>57</v>
      </c>
    </row>
    <row r="7" spans="1:14" ht="15.6" x14ac:dyDescent="0.3">
      <c r="A7" s="39" t="s">
        <v>61</v>
      </c>
      <c r="B7" t="s">
        <v>1028</v>
      </c>
      <c r="C7" s="22" t="s">
        <v>42</v>
      </c>
      <c r="D7" s="22" t="str">
        <f t="shared" si="0"/>
        <v>00 - XYZ Adult Education ConsortiumSandwichville Unified School District</v>
      </c>
      <c r="E7" s="22" t="s">
        <v>62</v>
      </c>
      <c r="F7" s="22" t="str">
        <f>IF(SUMMARY!$B$4=C7,MAX($F$1:F6)+1,"n/a")</f>
        <v>n/a</v>
      </c>
      <c r="G7" s="22" t="s">
        <v>63</v>
      </c>
      <c r="H7" s="39">
        <v>200000</v>
      </c>
      <c r="J7" s="39">
        <v>200000</v>
      </c>
      <c r="M7" s="39" t="s">
        <v>61</v>
      </c>
      <c r="N7" s="39" t="s">
        <v>1032</v>
      </c>
    </row>
    <row r="8" spans="1:14" ht="15.6" x14ac:dyDescent="0.3">
      <c r="A8" s="39" t="s">
        <v>64</v>
      </c>
      <c r="B8" t="str">
        <f ca="1">SUBSTITUTE($B$16&amp;"_"&amp;TEXT(NOW(),"yymmddhhmmss")," ","-")</f>
        <v>01-Allan-Hancock_171211155522</v>
      </c>
      <c r="C8" s="22" t="s">
        <v>42</v>
      </c>
      <c r="D8" s="22" t="s">
        <v>1029</v>
      </c>
      <c r="E8" s="22" t="s">
        <v>65</v>
      </c>
      <c r="F8" s="22" t="str">
        <f>IF(SUMMARY!$B$4=C8,MAX($F$1:F7)+1,"n/a")</f>
        <v>n/a</v>
      </c>
      <c r="G8" s="22" t="s">
        <v>66</v>
      </c>
      <c r="H8" s="39">
        <v>90000</v>
      </c>
      <c r="J8" s="39">
        <v>90000</v>
      </c>
      <c r="M8" s="39" t="s">
        <v>64</v>
      </c>
      <c r="N8" s="39" t="s">
        <v>1033</v>
      </c>
    </row>
    <row r="9" spans="1:14" ht="15.6" x14ac:dyDescent="0.3">
      <c r="A9" s="22" t="s">
        <v>185</v>
      </c>
      <c r="B9" t="s">
        <v>69</v>
      </c>
      <c r="C9" s="22" t="s">
        <v>41</v>
      </c>
      <c r="D9" s="22" t="str">
        <f t="shared" ref="D9:D72" si="1">C9&amp;G9</f>
        <v>01 Allan HancockAllan Hancock Joint Community College District</v>
      </c>
      <c r="E9" s="22" t="s">
        <v>1068</v>
      </c>
      <c r="F9" s="22">
        <f>IF(SUMMARY!$B$4=C9,MAX($F$1:F8)+1,"n/a")</f>
        <v>1</v>
      </c>
      <c r="G9" s="22" t="s">
        <v>1069</v>
      </c>
      <c r="H9" s="39">
        <v>630850</v>
      </c>
      <c r="I9" s="39">
        <v>630850</v>
      </c>
      <c r="J9" s="39">
        <v>663431</v>
      </c>
      <c r="K9" s="39">
        <v>663431</v>
      </c>
      <c r="M9" s="22" t="s">
        <v>185</v>
      </c>
      <c r="N9" s="22" t="s">
        <v>1035</v>
      </c>
    </row>
    <row r="10" spans="1:14" ht="15.6" x14ac:dyDescent="0.3">
      <c r="A10" s="39" t="s">
        <v>68</v>
      </c>
      <c r="B10" t="str">
        <f ca="1">MID(CELL("filename"),SEARCH("[",CELL("filename"))+1,SEARCH("]",CELL("filename"))-SEARCH("[",CELL("filename"))-1)</f>
        <v>Copy of aebg_consortiumexpenditures_160722.xlsm</v>
      </c>
      <c r="C10" s="22" t="s">
        <v>41</v>
      </c>
      <c r="D10" s="22" t="str">
        <f t="shared" si="1"/>
        <v>01 Allan HancockLompoc Unified School District</v>
      </c>
      <c r="E10" s="22" t="s">
        <v>70</v>
      </c>
      <c r="F10" s="22">
        <f>IF(SUMMARY!$B$4=C10,MAX($F$1:F9)+1,"n/a")</f>
        <v>2</v>
      </c>
      <c r="G10" s="22" t="s">
        <v>71</v>
      </c>
      <c r="H10" s="39">
        <v>908755</v>
      </c>
      <c r="I10" s="39">
        <v>908755</v>
      </c>
      <c r="J10" s="39">
        <v>908755</v>
      </c>
      <c r="K10" s="39">
        <v>908755</v>
      </c>
      <c r="M10" s="39" t="s">
        <v>68</v>
      </c>
      <c r="N10" s="39" t="s">
        <v>68</v>
      </c>
    </row>
    <row r="11" spans="1:14" ht="15.6" x14ac:dyDescent="0.3">
      <c r="A11" s="39" t="s">
        <v>72</v>
      </c>
      <c r="B11"/>
      <c r="C11" s="22" t="s">
        <v>41</v>
      </c>
      <c r="D11" s="22" t="str">
        <f t="shared" si="1"/>
        <v>01 Allan HancockSanta Barbara County Workforce Investment Board*</v>
      </c>
      <c r="E11" s="22" t="s">
        <v>73</v>
      </c>
      <c r="F11" s="22">
        <f>IF(SUMMARY!$B$4=C11,MAX($F$1:F10)+1,"n/a")</f>
        <v>3</v>
      </c>
      <c r="G11" s="22" t="s">
        <v>74</v>
      </c>
      <c r="H11" s="39">
        <v>0</v>
      </c>
      <c r="I11" s="39">
        <v>0</v>
      </c>
      <c r="J11" s="39">
        <v>0</v>
      </c>
      <c r="K11" s="39">
        <v>0</v>
      </c>
      <c r="M11" s="39" t="s">
        <v>72</v>
      </c>
      <c r="N11" s="39" t="s">
        <v>72</v>
      </c>
    </row>
    <row r="12" spans="1:14" ht="15.6" x14ac:dyDescent="0.3">
      <c r="A12" s="39" t="s">
        <v>75</v>
      </c>
      <c r="B12" t="s">
        <v>1030</v>
      </c>
      <c r="C12" s="22" t="s">
        <v>45</v>
      </c>
      <c r="D12" s="22" t="str">
        <f t="shared" si="1"/>
        <v>02 Antelope ValleyAntelope Valley Community College District</v>
      </c>
      <c r="E12" s="22" t="s">
        <v>76</v>
      </c>
      <c r="F12" s="22" t="str">
        <f>IF(SUMMARY!$B$4=C12,MAX($F$1:F11)+1,"n/a")</f>
        <v>n/a</v>
      </c>
      <c r="G12" s="22" t="s">
        <v>77</v>
      </c>
      <c r="H12" s="39">
        <v>0</v>
      </c>
      <c r="I12" s="39">
        <v>0</v>
      </c>
      <c r="J12" s="39">
        <v>0</v>
      </c>
      <c r="K12" s="39">
        <v>0</v>
      </c>
      <c r="M12" s="39" t="s">
        <v>75</v>
      </c>
      <c r="N12" s="39" t="s">
        <v>75</v>
      </c>
    </row>
    <row r="13" spans="1:14" ht="15.6" x14ac:dyDescent="0.3">
      <c r="A13" s="16" t="s">
        <v>95</v>
      </c>
      <c r="B13" t="str">
        <f ca="1">SUBSTITUTE($B$16," ","-")&amp;"_"&amp;TEXT(NOW(),"yymmddhhmmss")</f>
        <v>01-Allan-Hancock_171211155522</v>
      </c>
      <c r="C13" s="16" t="s">
        <v>45</v>
      </c>
      <c r="D13" s="22" t="str">
        <f t="shared" si="1"/>
        <v>02 Antelope ValleyAntelope Valley Union High School District</v>
      </c>
      <c r="E13" s="16" t="s">
        <v>96</v>
      </c>
      <c r="F13" s="22" t="str">
        <f>IF(SUMMARY!$B$4=C13,MAX($F$1:F12)+1,"n/a")</f>
        <v>n/a</v>
      </c>
      <c r="G13" s="16" t="s">
        <v>97</v>
      </c>
      <c r="H13" s="39">
        <v>3712115</v>
      </c>
      <c r="I13" s="39">
        <v>3712115</v>
      </c>
      <c r="J13" s="39">
        <v>3758343</v>
      </c>
      <c r="K13" s="39">
        <v>3758343</v>
      </c>
      <c r="M13" s="16" t="s">
        <v>95</v>
      </c>
      <c r="N13" s="16" t="s">
        <v>95</v>
      </c>
    </row>
    <row r="14" spans="1:14" ht="15.6" x14ac:dyDescent="0.3">
      <c r="A14" s="39" t="s">
        <v>98</v>
      </c>
      <c r="B14"/>
      <c r="C14" s="22" t="s">
        <v>45</v>
      </c>
      <c r="D14" s="22" t="str">
        <f t="shared" si="1"/>
        <v>02 Antelope ValleySouthern Kern Unified School District</v>
      </c>
      <c r="E14" s="22" t="s">
        <v>99</v>
      </c>
      <c r="F14" s="22" t="str">
        <f>IF(SUMMARY!$B$4=C14,MAX($F$1:F13)+1,"n/a")</f>
        <v>n/a</v>
      </c>
      <c r="G14" s="22" t="s">
        <v>100</v>
      </c>
      <c r="H14" s="39">
        <v>45390</v>
      </c>
      <c r="I14" s="39">
        <v>45390</v>
      </c>
      <c r="J14" s="39">
        <v>45390</v>
      </c>
      <c r="K14" s="39">
        <v>45390</v>
      </c>
      <c r="M14" s="39" t="s">
        <v>98</v>
      </c>
      <c r="N14" s="39" t="s">
        <v>98</v>
      </c>
    </row>
    <row r="15" spans="1:14" x14ac:dyDescent="0.3">
      <c r="A15" s="39" t="s">
        <v>101</v>
      </c>
      <c r="B15" s="39" t="s">
        <v>1031</v>
      </c>
      <c r="C15" s="22" t="s">
        <v>49</v>
      </c>
      <c r="D15" s="22" t="str">
        <f t="shared" si="1"/>
        <v>03 BarstowBaker Valley Unified School District</v>
      </c>
      <c r="E15" s="22" t="s">
        <v>102</v>
      </c>
      <c r="F15" s="22" t="str">
        <f>IF(SUMMARY!$B$4=C15,MAX($F$1:F14)+1,"n/a")</f>
        <v>n/a</v>
      </c>
      <c r="G15" s="22" t="s">
        <v>103</v>
      </c>
      <c r="H15" s="39">
        <v>115000</v>
      </c>
      <c r="I15" s="39">
        <v>115000</v>
      </c>
      <c r="J15" s="39">
        <v>108965</v>
      </c>
      <c r="K15" s="39">
        <v>108965</v>
      </c>
      <c r="M15" s="39" t="s">
        <v>101</v>
      </c>
      <c r="N15" s="39" t="s">
        <v>101</v>
      </c>
    </row>
    <row r="16" spans="1:14" x14ac:dyDescent="0.3">
      <c r="A16" s="39" t="s">
        <v>104</v>
      </c>
      <c r="B16" s="44" t="str">
        <f>INDEX(N:N,MATCH(SUMMARY!B4,Sheet1!M:M,0))</f>
        <v>01 Allan Hancock</v>
      </c>
      <c r="C16" s="22" t="s">
        <v>49</v>
      </c>
      <c r="D16" s="22" t="str">
        <f t="shared" si="1"/>
        <v>03 BarstowBarstow Community College District</v>
      </c>
      <c r="E16" s="22" t="s">
        <v>105</v>
      </c>
      <c r="F16" s="22" t="str">
        <f>IF(SUMMARY!$B$4=C16,MAX($F$1:F15)+1,"n/a")</f>
        <v>n/a</v>
      </c>
      <c r="G16" s="22" t="s">
        <v>106</v>
      </c>
      <c r="H16" s="39">
        <v>0</v>
      </c>
      <c r="I16" s="39">
        <v>0</v>
      </c>
      <c r="J16" s="39">
        <v>0</v>
      </c>
      <c r="K16" s="39">
        <v>0</v>
      </c>
      <c r="M16" s="39" t="s">
        <v>104</v>
      </c>
      <c r="N16" s="39" t="s">
        <v>1036</v>
      </c>
    </row>
    <row r="17" spans="1:14" x14ac:dyDescent="0.3">
      <c r="A17" s="39" t="s">
        <v>107</v>
      </c>
      <c r="C17" s="22" t="s">
        <v>49</v>
      </c>
      <c r="D17" s="22" t="str">
        <f t="shared" si="1"/>
        <v>03 BarstowBarstow Unified School District</v>
      </c>
      <c r="E17" s="22" t="s">
        <v>108</v>
      </c>
      <c r="F17" s="22" t="str">
        <f>IF(SUMMARY!$B$4=C17,MAX($F$1:F16)+1,"n/a")</f>
        <v>n/a</v>
      </c>
      <c r="G17" s="22" t="s">
        <v>109</v>
      </c>
      <c r="H17" s="39">
        <v>522308</v>
      </c>
      <c r="I17" s="39">
        <v>522308</v>
      </c>
      <c r="J17" s="39">
        <v>521959</v>
      </c>
      <c r="K17" s="39">
        <v>521959</v>
      </c>
      <c r="M17" s="39" t="s">
        <v>107</v>
      </c>
      <c r="N17" s="39" t="s">
        <v>107</v>
      </c>
    </row>
    <row r="18" spans="1:14" x14ac:dyDescent="0.3">
      <c r="A18" s="41" t="s">
        <v>110</v>
      </c>
      <c r="C18" s="42" t="s">
        <v>49</v>
      </c>
      <c r="D18" s="22" t="str">
        <f t="shared" si="1"/>
        <v>03 BarstowSilver Valley Unified School District</v>
      </c>
      <c r="E18" s="42" t="s">
        <v>111</v>
      </c>
      <c r="F18" s="22" t="str">
        <f>IF(SUMMARY!$B$4=C18,MAX($F$1:F17)+1,"n/a")</f>
        <v>n/a</v>
      </c>
      <c r="G18" s="42" t="s">
        <v>112</v>
      </c>
      <c r="H18" s="39">
        <v>200000</v>
      </c>
      <c r="I18" s="39">
        <v>200000</v>
      </c>
      <c r="J18" s="41">
        <v>229400</v>
      </c>
      <c r="K18" s="39">
        <v>229400</v>
      </c>
      <c r="M18" s="41" t="s">
        <v>110</v>
      </c>
      <c r="N18" s="41" t="s">
        <v>1037</v>
      </c>
    </row>
    <row r="19" spans="1:14" x14ac:dyDescent="0.3">
      <c r="A19" s="39" t="s">
        <v>113</v>
      </c>
      <c r="C19" s="22" t="s">
        <v>52</v>
      </c>
      <c r="D19" s="22" t="str">
        <f t="shared" si="1"/>
        <v>04 Butte-GlennButte County Office of Education</v>
      </c>
      <c r="E19" s="22" t="s">
        <v>114</v>
      </c>
      <c r="F19" s="22" t="str">
        <f>IF(SUMMARY!$B$4=C19,MAX($F$1:F18)+1,"n/a")</f>
        <v>n/a</v>
      </c>
      <c r="G19" s="22" t="s">
        <v>115</v>
      </c>
      <c r="H19" s="39">
        <v>134617</v>
      </c>
      <c r="I19" s="39">
        <v>134617</v>
      </c>
      <c r="J19" s="39">
        <v>173251</v>
      </c>
      <c r="K19" s="39">
        <v>173251</v>
      </c>
      <c r="M19" s="39" t="s">
        <v>113</v>
      </c>
      <c r="N19" s="39" t="s">
        <v>113</v>
      </c>
    </row>
    <row r="20" spans="1:14" x14ac:dyDescent="0.3">
      <c r="A20" s="39" t="s">
        <v>116</v>
      </c>
      <c r="C20" s="22" t="s">
        <v>52</v>
      </c>
      <c r="D20" s="22" t="str">
        <f t="shared" si="1"/>
        <v>04 Butte-GlennGlenn County Office of Education</v>
      </c>
      <c r="E20" s="22" t="s">
        <v>117</v>
      </c>
      <c r="F20" s="22" t="str">
        <f>IF(SUMMARY!$B$4=C20,MAX($F$1:F19)+1,"n/a")</f>
        <v>n/a</v>
      </c>
      <c r="G20" s="22" t="s">
        <v>118</v>
      </c>
      <c r="H20" s="39">
        <v>428322</v>
      </c>
      <c r="I20" s="39">
        <v>428322</v>
      </c>
      <c r="J20" s="39">
        <v>457775</v>
      </c>
      <c r="K20" s="39">
        <v>457775</v>
      </c>
      <c r="M20" s="39" t="s">
        <v>116</v>
      </c>
      <c r="N20" s="39" t="s">
        <v>1034</v>
      </c>
    </row>
    <row r="21" spans="1:14" x14ac:dyDescent="0.3">
      <c r="A21" s="39" t="s">
        <v>119</v>
      </c>
      <c r="C21" s="22" t="s">
        <v>52</v>
      </c>
      <c r="D21" s="22" t="str">
        <f t="shared" si="1"/>
        <v>04 Butte-GlennHamilton Unified School District</v>
      </c>
      <c r="E21" s="22" t="s">
        <v>120</v>
      </c>
      <c r="F21" s="22" t="str">
        <f>IF(SUMMARY!$B$4=C21,MAX($F$1:F20)+1,"n/a")</f>
        <v>n/a</v>
      </c>
      <c r="G21" s="22" t="s">
        <v>121</v>
      </c>
      <c r="H21" s="39">
        <v>193993</v>
      </c>
      <c r="I21" s="39">
        <v>193993</v>
      </c>
      <c r="J21" s="39">
        <v>194225</v>
      </c>
      <c r="K21" s="39">
        <v>194225</v>
      </c>
      <c r="M21" s="39" t="s">
        <v>119</v>
      </c>
      <c r="N21" s="39" t="s">
        <v>119</v>
      </c>
    </row>
    <row r="22" spans="1:14" x14ac:dyDescent="0.3">
      <c r="A22" s="22" t="s">
        <v>122</v>
      </c>
      <c r="B22" s="45"/>
      <c r="C22" s="22" t="s">
        <v>52</v>
      </c>
      <c r="D22" s="22" t="str">
        <f t="shared" si="1"/>
        <v>04 Butte-GlennOroville Union High School District</v>
      </c>
      <c r="E22" s="22" t="s">
        <v>123</v>
      </c>
      <c r="F22" s="22" t="str">
        <f>IF(SUMMARY!$B$4=C22,MAX($F$1:F21)+1,"n/a")</f>
        <v>n/a</v>
      </c>
      <c r="G22" s="22" t="s">
        <v>124</v>
      </c>
      <c r="H22" s="39">
        <v>1009059</v>
      </c>
      <c r="I22" s="39">
        <v>1009059</v>
      </c>
      <c r="J22" s="22">
        <v>1078423</v>
      </c>
      <c r="K22" s="39">
        <v>1078423</v>
      </c>
      <c r="M22" s="22" t="s">
        <v>122</v>
      </c>
      <c r="N22" s="22" t="s">
        <v>122</v>
      </c>
    </row>
    <row r="23" spans="1:14" x14ac:dyDescent="0.3">
      <c r="A23" s="39" t="s">
        <v>125</v>
      </c>
      <c r="C23" s="22" t="s">
        <v>52</v>
      </c>
      <c r="D23" s="22" t="str">
        <f t="shared" si="1"/>
        <v>04 Butte-GlennParadise Unified School District</v>
      </c>
      <c r="E23" s="22" t="s">
        <v>126</v>
      </c>
      <c r="F23" s="22" t="str">
        <f>IF(SUMMARY!$B$4=C23,MAX($F$1:F22)+1,"n/a")</f>
        <v>n/a</v>
      </c>
      <c r="G23" s="22" t="s">
        <v>127</v>
      </c>
      <c r="H23" s="39">
        <v>75403</v>
      </c>
      <c r="I23" s="39">
        <v>75403</v>
      </c>
      <c r="J23" s="39">
        <v>103530</v>
      </c>
      <c r="K23" s="39">
        <v>103530</v>
      </c>
      <c r="M23" s="39" t="s">
        <v>125</v>
      </c>
      <c r="N23" s="39" t="s">
        <v>125</v>
      </c>
    </row>
    <row r="24" spans="1:14" x14ac:dyDescent="0.3">
      <c r="A24" s="39" t="s">
        <v>128</v>
      </c>
      <c r="C24" s="22" t="s">
        <v>57</v>
      </c>
      <c r="D24" s="22" t="str">
        <f t="shared" si="1"/>
        <v>05 Santa CruzCabrillo Community College District</v>
      </c>
      <c r="E24" s="22" t="s">
        <v>129</v>
      </c>
      <c r="F24" s="22" t="str">
        <f>IF(SUMMARY!$B$4=C24,MAX($F$1:F23)+1,"n/a")</f>
        <v>n/a</v>
      </c>
      <c r="G24" s="22" t="s">
        <v>130</v>
      </c>
      <c r="H24" s="39">
        <v>378258</v>
      </c>
      <c r="I24" s="39">
        <v>378258</v>
      </c>
      <c r="J24" s="39">
        <v>378258</v>
      </c>
      <c r="K24" s="39">
        <v>378258</v>
      </c>
      <c r="M24" s="39" t="s">
        <v>128</v>
      </c>
      <c r="N24" s="39" t="s">
        <v>128</v>
      </c>
    </row>
    <row r="25" spans="1:14" x14ac:dyDescent="0.3">
      <c r="A25" s="39" t="s">
        <v>131</v>
      </c>
      <c r="C25" s="22" t="s">
        <v>57</v>
      </c>
      <c r="D25" s="22" t="str">
        <f t="shared" si="1"/>
        <v>05 Santa CruzPajaro Valley Unified School District</v>
      </c>
      <c r="E25" s="22" t="s">
        <v>132</v>
      </c>
      <c r="F25" s="22" t="str">
        <f>IF(SUMMARY!$B$4=C25,MAX($F$1:F24)+1,"n/a")</f>
        <v>n/a</v>
      </c>
      <c r="G25" s="22" t="s">
        <v>133</v>
      </c>
      <c r="H25" s="39">
        <v>2119081</v>
      </c>
      <c r="I25" s="39">
        <v>2119081</v>
      </c>
      <c r="J25" s="39">
        <v>2134598</v>
      </c>
      <c r="K25" s="39">
        <v>2134598</v>
      </c>
      <c r="M25" s="39" t="s">
        <v>131</v>
      </c>
      <c r="N25" s="39" t="s">
        <v>131</v>
      </c>
    </row>
    <row r="26" spans="1:14" x14ac:dyDescent="0.3">
      <c r="A26" s="41" t="s">
        <v>134</v>
      </c>
      <c r="C26" s="42" t="s">
        <v>57</v>
      </c>
      <c r="D26" s="22" t="str">
        <f t="shared" si="1"/>
        <v>05 Santa CruzSanta Cruz City School District</v>
      </c>
      <c r="E26" s="42" t="s">
        <v>135</v>
      </c>
      <c r="F26" s="22" t="str">
        <f>IF(SUMMARY!$B$4=C26,MAX($F$1:F25)+1,"n/a")</f>
        <v>n/a</v>
      </c>
      <c r="G26" s="42" t="s">
        <v>136</v>
      </c>
      <c r="H26" s="39">
        <v>720794</v>
      </c>
      <c r="I26" s="39">
        <v>720794</v>
      </c>
      <c r="J26" s="41">
        <v>736310</v>
      </c>
      <c r="K26" s="39">
        <v>736310</v>
      </c>
      <c r="M26" s="41" t="s">
        <v>134</v>
      </c>
      <c r="N26" s="41" t="s">
        <v>134</v>
      </c>
    </row>
    <row r="27" spans="1:14" x14ac:dyDescent="0.3">
      <c r="A27" s="39" t="s">
        <v>137</v>
      </c>
      <c r="C27" s="22" t="s">
        <v>57</v>
      </c>
      <c r="D27" s="22" t="str">
        <f t="shared" si="1"/>
        <v>05 Santa CruzSanta Cruz County Office of Education</v>
      </c>
      <c r="E27" s="22" t="s">
        <v>138</v>
      </c>
      <c r="F27" s="22" t="str">
        <f>IF(SUMMARY!$B$4=C27,MAX($F$1:F26)+1,"n/a")</f>
        <v>n/a</v>
      </c>
      <c r="G27" s="22" t="s">
        <v>139</v>
      </c>
      <c r="H27" s="39">
        <v>0</v>
      </c>
      <c r="I27" s="39">
        <v>0</v>
      </c>
      <c r="J27" s="39">
        <v>0</v>
      </c>
      <c r="K27" s="39">
        <v>0</v>
      </c>
      <c r="M27" s="39" t="s">
        <v>137</v>
      </c>
      <c r="N27" s="39" t="s">
        <v>137</v>
      </c>
    </row>
    <row r="28" spans="1:14" x14ac:dyDescent="0.3">
      <c r="A28" s="22" t="s">
        <v>140</v>
      </c>
      <c r="C28" s="22" t="s">
        <v>61</v>
      </c>
      <c r="D28" s="22" t="str">
        <f t="shared" si="1"/>
        <v>06 Southeast Los AngelesBellflower Unified School District</v>
      </c>
      <c r="E28" s="22" t="s">
        <v>141</v>
      </c>
      <c r="F28" s="22" t="str">
        <f>IF(SUMMARY!$B$4=C28,MAX($F$1:F27)+1,"n/a")</f>
        <v>n/a</v>
      </c>
      <c r="G28" s="22" t="s">
        <v>142</v>
      </c>
      <c r="H28" s="39">
        <v>0</v>
      </c>
      <c r="I28" s="39">
        <v>0</v>
      </c>
      <c r="J28" s="39">
        <v>25000</v>
      </c>
      <c r="K28" s="39">
        <v>25000</v>
      </c>
      <c r="M28" s="22" t="s">
        <v>140</v>
      </c>
      <c r="N28" s="22" t="s">
        <v>1038</v>
      </c>
    </row>
    <row r="29" spans="1:14" x14ac:dyDescent="0.3">
      <c r="A29" s="39" t="s">
        <v>143</v>
      </c>
      <c r="B29" s="22"/>
      <c r="C29" s="22" t="s">
        <v>61</v>
      </c>
      <c r="D29" s="22" t="str">
        <f t="shared" si="1"/>
        <v>06 Southeast Los AngelesCerritos Community College District</v>
      </c>
      <c r="E29" s="22" t="s">
        <v>144</v>
      </c>
      <c r="F29" s="22" t="str">
        <f>IF(SUMMARY!$B$4=C29,MAX($F$1:F28)+1,"n/a")</f>
        <v>n/a</v>
      </c>
      <c r="G29" s="22" t="s">
        <v>145</v>
      </c>
      <c r="H29" s="39">
        <v>1707599</v>
      </c>
      <c r="I29" s="39">
        <v>1707599</v>
      </c>
      <c r="J29" s="39">
        <v>491812</v>
      </c>
      <c r="K29" s="39">
        <v>491812</v>
      </c>
      <c r="M29" s="39" t="s">
        <v>143</v>
      </c>
      <c r="N29" s="39" t="s">
        <v>143</v>
      </c>
    </row>
    <row r="30" spans="1:14" x14ac:dyDescent="0.3">
      <c r="A30" s="22" t="s">
        <v>146</v>
      </c>
      <c r="B30" s="22"/>
      <c r="C30" s="22" t="s">
        <v>61</v>
      </c>
      <c r="D30" s="22" t="str">
        <f t="shared" si="1"/>
        <v>06 Southeast Los AngelesDowney Unified School District</v>
      </c>
      <c r="E30" s="22" t="s">
        <v>147</v>
      </c>
      <c r="F30" s="22" t="str">
        <f>IF(SUMMARY!$B$4=C30,MAX($F$1:F29)+1,"n/a")</f>
        <v>n/a</v>
      </c>
      <c r="G30" s="22" t="s">
        <v>148</v>
      </c>
      <c r="H30" s="39">
        <v>826517</v>
      </c>
      <c r="I30" s="39">
        <v>826517</v>
      </c>
      <c r="J30" s="22">
        <v>1353517</v>
      </c>
      <c r="K30" s="39">
        <v>1353517</v>
      </c>
      <c r="M30" s="22" t="s">
        <v>146</v>
      </c>
      <c r="N30" s="22" t="s">
        <v>146</v>
      </c>
    </row>
    <row r="31" spans="1:14" x14ac:dyDescent="0.3">
      <c r="A31" s="39" t="s">
        <v>149</v>
      </c>
      <c r="B31" s="22"/>
      <c r="C31" s="22" t="s">
        <v>61</v>
      </c>
      <c r="D31" s="22" t="str">
        <f t="shared" si="1"/>
        <v>06 Southeast Los AngelesNorwalk-La Mirada Unified School District</v>
      </c>
      <c r="E31" s="22" t="s">
        <v>150</v>
      </c>
      <c r="F31" s="22" t="str">
        <f>IF(SUMMARY!$B$4=C31,MAX($F$1:F30)+1,"n/a")</f>
        <v>n/a</v>
      </c>
      <c r="G31" s="22" t="s">
        <v>151</v>
      </c>
      <c r="H31" s="39">
        <v>3605002</v>
      </c>
      <c r="I31" s="39">
        <v>3605002</v>
      </c>
      <c r="J31" s="39">
        <v>3963097</v>
      </c>
      <c r="K31" s="39">
        <v>3963097</v>
      </c>
      <c r="M31" s="39" t="s">
        <v>149</v>
      </c>
      <c r="N31" s="39" t="s">
        <v>149</v>
      </c>
    </row>
    <row r="32" spans="1:14" x14ac:dyDescent="0.3">
      <c r="A32" s="39" t="s">
        <v>152</v>
      </c>
      <c r="B32" s="22"/>
      <c r="C32" s="22" t="s">
        <v>64</v>
      </c>
      <c r="D32" s="22" t="str">
        <f t="shared" si="1"/>
        <v>07 Mid Alameda County (Chabot-Las Positas)Castro Valley Unified School District</v>
      </c>
      <c r="E32" s="22" t="s">
        <v>153</v>
      </c>
      <c r="F32" s="22" t="str">
        <f>IF(SUMMARY!$B$4=C32,MAX($F$1:F31)+1,"n/a")</f>
        <v>n/a</v>
      </c>
      <c r="G32" s="22" t="s">
        <v>154</v>
      </c>
      <c r="H32" s="39">
        <v>2676643</v>
      </c>
      <c r="I32" s="39">
        <v>2676643</v>
      </c>
      <c r="J32" s="39">
        <v>2664844</v>
      </c>
      <c r="K32" s="39">
        <v>2664844</v>
      </c>
      <c r="M32" s="39" t="s">
        <v>152</v>
      </c>
      <c r="N32" s="39" t="s">
        <v>152</v>
      </c>
    </row>
    <row r="33" spans="1:14" x14ac:dyDescent="0.3">
      <c r="A33" s="39" t="s">
        <v>155</v>
      </c>
      <c r="B33" s="22"/>
      <c r="C33" s="22" t="s">
        <v>64</v>
      </c>
      <c r="D33" s="22" t="str">
        <f t="shared" si="1"/>
        <v>07 Mid Alameda County (Chabot-Las Positas)Chabot-Las Positas Community College District</v>
      </c>
      <c r="E33" s="22" t="s">
        <v>156</v>
      </c>
      <c r="F33" s="22" t="str">
        <f>IF(SUMMARY!$B$4=C33,MAX($F$1:F32)+1,"n/a")</f>
        <v>n/a</v>
      </c>
      <c r="G33" s="22" t="s">
        <v>157</v>
      </c>
      <c r="H33" s="39">
        <v>684487</v>
      </c>
      <c r="I33" s="39">
        <v>684487</v>
      </c>
      <c r="J33" s="39">
        <v>410527</v>
      </c>
      <c r="K33" s="39">
        <v>410527</v>
      </c>
      <c r="M33" s="39" t="s">
        <v>155</v>
      </c>
      <c r="N33" s="39" t="s">
        <v>155</v>
      </c>
    </row>
    <row r="34" spans="1:14" x14ac:dyDescent="0.3">
      <c r="A34" s="39" t="s">
        <v>0</v>
      </c>
      <c r="B34" s="22"/>
      <c r="C34" s="22" t="s">
        <v>64</v>
      </c>
      <c r="D34" s="22" t="str">
        <f t="shared" si="1"/>
        <v>07 Mid Alameda County (Chabot-Las Positas)Dublin Unified School District</v>
      </c>
      <c r="E34" s="22" t="s">
        <v>158</v>
      </c>
      <c r="F34" s="22" t="str">
        <f>IF(SUMMARY!$B$4=C34,MAX($F$1:F33)+1,"n/a")</f>
        <v>n/a</v>
      </c>
      <c r="G34" s="22" t="s">
        <v>159</v>
      </c>
      <c r="H34" s="39">
        <v>341998</v>
      </c>
      <c r="I34" s="39">
        <v>341998</v>
      </c>
      <c r="J34" s="39">
        <v>433185</v>
      </c>
      <c r="K34" s="39">
        <v>433185</v>
      </c>
      <c r="M34" s="39" t="s">
        <v>0</v>
      </c>
      <c r="N34" s="39" t="s">
        <v>0</v>
      </c>
    </row>
    <row r="35" spans="1:14" x14ac:dyDescent="0.3">
      <c r="A35" s="39" t="s">
        <v>160</v>
      </c>
      <c r="B35" s="22"/>
      <c r="C35" s="22" t="s">
        <v>64</v>
      </c>
      <c r="D35" s="22" t="str">
        <f t="shared" si="1"/>
        <v>07 Mid Alameda County (Chabot-Las Positas)Eden Area ROP JPA</v>
      </c>
      <c r="E35" s="22" t="s">
        <v>161</v>
      </c>
      <c r="F35" s="22" t="str">
        <f>IF(SUMMARY!$B$4=C35,MAX($F$1:F34)+1,"n/a")</f>
        <v>n/a</v>
      </c>
      <c r="G35" s="22" t="s">
        <v>162</v>
      </c>
      <c r="H35" s="39">
        <v>0</v>
      </c>
      <c r="I35" s="39">
        <v>0</v>
      </c>
      <c r="J35" s="39">
        <v>78000</v>
      </c>
      <c r="K35" s="39">
        <v>78000</v>
      </c>
      <c r="M35" s="39" t="s">
        <v>160</v>
      </c>
      <c r="N35" s="39" t="s">
        <v>1039</v>
      </c>
    </row>
    <row r="36" spans="1:14" x14ac:dyDescent="0.3">
      <c r="A36" s="41" t="s">
        <v>163</v>
      </c>
      <c r="B36" s="22"/>
      <c r="C36" s="42" t="s">
        <v>64</v>
      </c>
      <c r="D36" s="22" t="str">
        <f t="shared" si="1"/>
        <v>07 Mid Alameda County (Chabot-Las Positas)Hayward Unified School District</v>
      </c>
      <c r="E36" s="42" t="s">
        <v>164</v>
      </c>
      <c r="F36" s="22" t="str">
        <f>IF(SUMMARY!$B$4=C36,MAX($F$1:F35)+1,"n/a")</f>
        <v>n/a</v>
      </c>
      <c r="G36" s="42" t="s">
        <v>165</v>
      </c>
      <c r="H36" s="39">
        <v>1859754</v>
      </c>
      <c r="I36" s="39">
        <v>1859754</v>
      </c>
      <c r="J36" s="41">
        <v>1809474</v>
      </c>
      <c r="K36" s="39">
        <v>1809474</v>
      </c>
      <c r="M36" s="41" t="s">
        <v>163</v>
      </c>
      <c r="N36" s="41" t="s">
        <v>163</v>
      </c>
    </row>
    <row r="37" spans="1:14" x14ac:dyDescent="0.3">
      <c r="A37" s="39" t="s">
        <v>166</v>
      </c>
      <c r="B37" s="22"/>
      <c r="C37" s="22" t="s">
        <v>64</v>
      </c>
      <c r="D37" s="22" t="str">
        <f t="shared" si="1"/>
        <v>07 Mid Alameda County (Chabot-Las Positas)Livermore Valley Joint Unified School District</v>
      </c>
      <c r="E37" s="22" t="s">
        <v>167</v>
      </c>
      <c r="F37" s="22" t="str">
        <f>IF(SUMMARY!$B$4=C37,MAX($F$1:F36)+1,"n/a")</f>
        <v>n/a</v>
      </c>
      <c r="G37" s="22" t="s">
        <v>168</v>
      </c>
      <c r="H37" s="39">
        <v>469500</v>
      </c>
      <c r="I37" s="39">
        <v>469500</v>
      </c>
      <c r="J37" s="39">
        <v>459557</v>
      </c>
      <c r="K37" s="39">
        <v>459557</v>
      </c>
      <c r="M37" s="39" t="s">
        <v>166</v>
      </c>
      <c r="N37" s="39" t="s">
        <v>166</v>
      </c>
    </row>
    <row r="38" spans="1:14" x14ac:dyDescent="0.3">
      <c r="A38" s="39" t="s">
        <v>169</v>
      </c>
      <c r="B38" s="22"/>
      <c r="C38" s="22" t="s">
        <v>64</v>
      </c>
      <c r="D38" s="22" t="str">
        <f t="shared" si="1"/>
        <v>07 Mid Alameda County (Chabot-Las Positas)New Haven Unified School District</v>
      </c>
      <c r="E38" s="22" t="s">
        <v>170</v>
      </c>
      <c r="F38" s="22" t="str">
        <f>IF(SUMMARY!$B$4=C38,MAX($F$1:F37)+1,"n/a")</f>
        <v>n/a</v>
      </c>
      <c r="G38" s="22" t="s">
        <v>171</v>
      </c>
      <c r="H38" s="39">
        <v>226540</v>
      </c>
      <c r="I38" s="39">
        <v>226540</v>
      </c>
      <c r="J38" s="39">
        <v>226540</v>
      </c>
      <c r="K38" s="39">
        <v>226540</v>
      </c>
      <c r="M38" s="39" t="s">
        <v>169</v>
      </c>
      <c r="N38" s="39" t="s">
        <v>1040</v>
      </c>
    </row>
    <row r="39" spans="1:14" x14ac:dyDescent="0.3">
      <c r="A39" s="39" t="s">
        <v>172</v>
      </c>
      <c r="B39" s="22"/>
      <c r="C39" s="22" t="s">
        <v>64</v>
      </c>
      <c r="D39" s="22" t="str">
        <f t="shared" si="1"/>
        <v>07 Mid Alameda County (Chabot-Las Positas)Pleasanton Unified School District</v>
      </c>
      <c r="E39" s="22" t="s">
        <v>173</v>
      </c>
      <c r="F39" s="22" t="str">
        <f>IF(SUMMARY!$B$4=C39,MAX($F$1:F38)+1,"n/a")</f>
        <v>n/a</v>
      </c>
      <c r="G39" s="22" t="s">
        <v>174</v>
      </c>
      <c r="H39" s="39">
        <v>259845</v>
      </c>
      <c r="I39" s="39">
        <v>259845</v>
      </c>
      <c r="J39" s="39">
        <v>510119</v>
      </c>
      <c r="K39" s="39">
        <v>510119</v>
      </c>
      <c r="M39" s="39" t="s">
        <v>172</v>
      </c>
      <c r="N39" s="39" t="s">
        <v>172</v>
      </c>
    </row>
    <row r="40" spans="1:14" x14ac:dyDescent="0.3">
      <c r="A40" s="22" t="s">
        <v>175</v>
      </c>
      <c r="B40" s="22"/>
      <c r="C40" s="22" t="s">
        <v>64</v>
      </c>
      <c r="D40" s="22" t="str">
        <f t="shared" si="1"/>
        <v>07 Mid Alameda County (Chabot-Las Positas)San Leandro Unified School District</v>
      </c>
      <c r="E40" s="22" t="s">
        <v>176</v>
      </c>
      <c r="F40" s="22" t="str">
        <f>IF(SUMMARY!$B$4=C40,MAX($F$1:F39)+1,"n/a")</f>
        <v>n/a</v>
      </c>
      <c r="G40" s="22" t="s">
        <v>177</v>
      </c>
      <c r="H40" s="39">
        <v>1541215</v>
      </c>
      <c r="I40" s="39">
        <v>1541215</v>
      </c>
      <c r="J40" s="22">
        <v>1517612</v>
      </c>
      <c r="K40" s="39">
        <v>1517612</v>
      </c>
      <c r="M40" s="22" t="s">
        <v>175</v>
      </c>
      <c r="N40" s="22" t="s">
        <v>1041</v>
      </c>
    </row>
    <row r="41" spans="1:14" x14ac:dyDescent="0.3">
      <c r="A41" s="39" t="s">
        <v>178</v>
      </c>
      <c r="B41" s="22"/>
      <c r="C41" s="22" t="s">
        <v>64</v>
      </c>
      <c r="D41" s="22" t="str">
        <f t="shared" si="1"/>
        <v>07 Mid Alameda County (Chabot-Las Positas)San Lorenzo Unified School District</v>
      </c>
      <c r="E41" s="22" t="s">
        <v>179</v>
      </c>
      <c r="F41" s="22" t="str">
        <f>IF(SUMMARY!$B$4=C41,MAX($F$1:F40)+1,"n/a")</f>
        <v>n/a</v>
      </c>
      <c r="G41" s="22" t="s">
        <v>180</v>
      </c>
      <c r="H41" s="39">
        <v>635198</v>
      </c>
      <c r="I41" s="39">
        <v>635198</v>
      </c>
      <c r="J41" s="39">
        <v>641265</v>
      </c>
      <c r="K41" s="39">
        <v>641265</v>
      </c>
      <c r="M41" s="39" t="s">
        <v>178</v>
      </c>
      <c r="N41" s="39" t="s">
        <v>178</v>
      </c>
    </row>
    <row r="42" spans="1:14" x14ac:dyDescent="0.3">
      <c r="A42" s="39" t="s">
        <v>181</v>
      </c>
      <c r="B42" s="22"/>
      <c r="C42" s="22" t="s">
        <v>64</v>
      </c>
      <c r="D42" s="22" t="str">
        <f t="shared" si="1"/>
        <v>07 Mid Alameda County (Chabot-Las Positas)Tri-Valley ROP</v>
      </c>
      <c r="E42" s="22" t="s">
        <v>182</v>
      </c>
      <c r="F42" s="22" t="str">
        <f>IF(SUMMARY!$B$4=C42,MAX($F$1:F41)+1,"n/a")</f>
        <v>n/a</v>
      </c>
      <c r="G42" s="22" t="s">
        <v>183</v>
      </c>
      <c r="H42" s="39">
        <v>2800</v>
      </c>
      <c r="I42" s="39">
        <v>2800</v>
      </c>
      <c r="J42" s="39">
        <v>12800</v>
      </c>
      <c r="K42" s="39">
        <v>12800</v>
      </c>
      <c r="M42" s="39" t="s">
        <v>181</v>
      </c>
      <c r="N42" s="39" t="s">
        <v>1042</v>
      </c>
    </row>
    <row r="43" spans="1:14" x14ac:dyDescent="0.3">
      <c r="A43" s="39" t="s">
        <v>184</v>
      </c>
      <c r="B43" s="22"/>
      <c r="C43" s="22" t="s">
        <v>185</v>
      </c>
      <c r="D43" s="22" t="str">
        <f t="shared" si="1"/>
        <v>08 West End CorridorBald View ROP (JPA)</v>
      </c>
      <c r="E43" s="22" t="s">
        <v>186</v>
      </c>
      <c r="F43" s="22" t="str">
        <f>IF(SUMMARY!$B$4=C43,MAX($F$1:F42)+1,"n/a")</f>
        <v>n/a</v>
      </c>
      <c r="G43" s="22" t="s">
        <v>187</v>
      </c>
      <c r="H43" s="39">
        <v>0</v>
      </c>
      <c r="I43" s="39">
        <v>0</v>
      </c>
      <c r="J43" s="39">
        <v>0</v>
      </c>
      <c r="K43" s="39">
        <v>0</v>
      </c>
      <c r="M43" s="39" t="s">
        <v>184</v>
      </c>
      <c r="N43" s="39" t="s">
        <v>184</v>
      </c>
    </row>
    <row r="44" spans="1:14" x14ac:dyDescent="0.3">
      <c r="A44" s="39" t="s">
        <v>188</v>
      </c>
      <c r="B44" s="22"/>
      <c r="C44" s="22" t="s">
        <v>185</v>
      </c>
      <c r="D44" s="22" t="str">
        <f t="shared" si="1"/>
        <v>08 West End CorridorChaffey Community College District</v>
      </c>
      <c r="E44" s="22" t="s">
        <v>189</v>
      </c>
      <c r="F44" s="22" t="str">
        <f>IF(SUMMARY!$B$4=C44,MAX($F$1:F43)+1,"n/a")</f>
        <v>n/a</v>
      </c>
      <c r="G44" s="22" t="s">
        <v>190</v>
      </c>
      <c r="H44" s="39">
        <v>200000</v>
      </c>
      <c r="I44" s="39">
        <v>200000</v>
      </c>
      <c r="J44" s="39">
        <v>200000</v>
      </c>
      <c r="K44" s="39">
        <v>200000</v>
      </c>
      <c r="M44" s="39" t="s">
        <v>188</v>
      </c>
      <c r="N44" s="39" t="s">
        <v>188</v>
      </c>
    </row>
    <row r="45" spans="1:14" x14ac:dyDescent="0.3">
      <c r="A45" s="39" t="s">
        <v>191</v>
      </c>
      <c r="B45" s="22"/>
      <c r="C45" s="22" t="s">
        <v>185</v>
      </c>
      <c r="D45" s="22" t="str">
        <f t="shared" si="1"/>
        <v>08 West End CorridorChaffey Joint Union High School District</v>
      </c>
      <c r="E45" s="22" t="s">
        <v>192</v>
      </c>
      <c r="F45" s="22" t="str">
        <f>IF(SUMMARY!$B$4=C45,MAX($F$1:F44)+1,"n/a")</f>
        <v>n/a</v>
      </c>
      <c r="G45" s="22" t="s">
        <v>193</v>
      </c>
      <c r="H45" s="39">
        <v>4010175</v>
      </c>
      <c r="I45" s="39">
        <v>4010175</v>
      </c>
      <c r="J45" s="39">
        <v>4110399</v>
      </c>
      <c r="K45" s="39">
        <v>4110399</v>
      </c>
      <c r="M45" s="39" t="s">
        <v>191</v>
      </c>
      <c r="N45" s="39" t="s">
        <v>191</v>
      </c>
    </row>
    <row r="46" spans="1:14" x14ac:dyDescent="0.3">
      <c r="A46" s="39" t="s">
        <v>194</v>
      </c>
      <c r="B46" s="22"/>
      <c r="C46" s="22" t="s">
        <v>185</v>
      </c>
      <c r="D46" s="22" t="str">
        <f t="shared" si="1"/>
        <v>08 West End CorridorChino Valley Unified School District</v>
      </c>
      <c r="E46" s="22" t="s">
        <v>195</v>
      </c>
      <c r="F46" s="22" t="str">
        <f>IF(SUMMARY!$B$4=C46,MAX($F$1:F45)+1,"n/a")</f>
        <v>n/a</v>
      </c>
      <c r="G46" s="22" t="s">
        <v>196</v>
      </c>
      <c r="H46" s="39">
        <v>1081052</v>
      </c>
      <c r="I46" s="39">
        <v>1081052</v>
      </c>
      <c r="J46" s="39">
        <v>1081052</v>
      </c>
      <c r="K46" s="39">
        <v>1081052</v>
      </c>
      <c r="M46" s="39" t="s">
        <v>194</v>
      </c>
      <c r="N46" s="39" t="s">
        <v>1043</v>
      </c>
    </row>
    <row r="47" spans="1:14" x14ac:dyDescent="0.3">
      <c r="A47" s="39" t="s">
        <v>197</v>
      </c>
      <c r="B47" s="22"/>
      <c r="C47" s="22" t="s">
        <v>185</v>
      </c>
      <c r="D47" s="22" t="str">
        <f t="shared" si="1"/>
        <v>08 West End CorridorFontana Unified School District</v>
      </c>
      <c r="E47" s="22" t="s">
        <v>198</v>
      </c>
      <c r="F47" s="22" t="str">
        <f>IF(SUMMARY!$B$4=C47,MAX($F$1:F46)+1,"n/a")</f>
        <v>n/a</v>
      </c>
      <c r="G47" s="22" t="s">
        <v>199</v>
      </c>
      <c r="H47" s="39">
        <v>1015000</v>
      </c>
      <c r="I47" s="39">
        <v>1015000</v>
      </c>
      <c r="J47" s="39">
        <v>1015000</v>
      </c>
      <c r="K47" s="39">
        <v>1015000</v>
      </c>
      <c r="M47" s="39" t="s">
        <v>197</v>
      </c>
      <c r="N47" s="39" t="s">
        <v>197</v>
      </c>
    </row>
    <row r="48" spans="1:14" x14ac:dyDescent="0.3">
      <c r="A48" s="39" t="s">
        <v>200</v>
      </c>
      <c r="B48" s="22"/>
      <c r="C48" s="22" t="s">
        <v>185</v>
      </c>
      <c r="D48" s="22" t="str">
        <f t="shared" si="1"/>
        <v>08 West End CorridorUpland Unified School District</v>
      </c>
      <c r="E48" s="22" t="s">
        <v>201</v>
      </c>
      <c r="F48" s="22" t="str">
        <f>IF(SUMMARY!$B$4=C48,MAX($F$1:F47)+1,"n/a")</f>
        <v>n/a</v>
      </c>
      <c r="G48" s="22" t="s">
        <v>202</v>
      </c>
      <c r="H48" s="39">
        <v>427050</v>
      </c>
      <c r="I48" s="39">
        <v>427050</v>
      </c>
      <c r="J48" s="39">
        <v>427050</v>
      </c>
      <c r="K48" s="39">
        <v>427050</v>
      </c>
      <c r="M48" s="39" t="s">
        <v>200</v>
      </c>
      <c r="N48" s="39" t="s">
        <v>200</v>
      </c>
    </row>
    <row r="49" spans="1:14" x14ac:dyDescent="0.3">
      <c r="A49" s="39" t="s">
        <v>203</v>
      </c>
      <c r="B49" s="22"/>
      <c r="C49" s="22" t="s">
        <v>68</v>
      </c>
      <c r="D49" s="22" t="str">
        <f t="shared" si="1"/>
        <v>09 CitrusAzusa Unified School District</v>
      </c>
      <c r="E49" s="22" t="s">
        <v>204</v>
      </c>
      <c r="F49" s="22" t="str">
        <f>IF(SUMMARY!$B$4=C49,MAX($F$1:F48)+1,"n/a")</f>
        <v>n/a</v>
      </c>
      <c r="G49" s="22" t="s">
        <v>205</v>
      </c>
      <c r="H49" s="39">
        <v>1422489</v>
      </c>
      <c r="I49" s="39">
        <v>1422489</v>
      </c>
      <c r="J49" s="39">
        <v>1422489</v>
      </c>
      <c r="K49" s="39">
        <v>1422489</v>
      </c>
      <c r="M49" s="39" t="s">
        <v>203</v>
      </c>
      <c r="N49" s="39" t="s">
        <v>203</v>
      </c>
    </row>
    <row r="50" spans="1:14" x14ac:dyDescent="0.3">
      <c r="A50" s="39" t="s">
        <v>206</v>
      </c>
      <c r="B50" s="22"/>
      <c r="C50" s="22" t="s">
        <v>68</v>
      </c>
      <c r="D50" s="22" t="str">
        <f t="shared" si="1"/>
        <v>09 CitrusCitrus Community College District</v>
      </c>
      <c r="E50" s="22" t="s">
        <v>207</v>
      </c>
      <c r="F50" s="22" t="str">
        <f>IF(SUMMARY!$B$4=C50,MAX($F$1:F49)+1,"n/a")</f>
        <v>n/a</v>
      </c>
      <c r="G50" s="22" t="s">
        <v>208</v>
      </c>
      <c r="H50" s="39">
        <v>380000</v>
      </c>
      <c r="I50" s="39">
        <v>380000</v>
      </c>
      <c r="J50" s="39">
        <v>380000</v>
      </c>
      <c r="K50" s="39">
        <v>380000</v>
      </c>
      <c r="M50" s="39" t="s">
        <v>206</v>
      </c>
      <c r="N50" s="39" t="s">
        <v>206</v>
      </c>
    </row>
    <row r="51" spans="1:14" x14ac:dyDescent="0.3">
      <c r="A51" s="39" t="s">
        <v>209</v>
      </c>
      <c r="B51" s="22"/>
      <c r="C51" s="22" t="s">
        <v>68</v>
      </c>
      <c r="D51" s="22" t="str">
        <f t="shared" si="1"/>
        <v>09 CitrusClaremont Unified School District</v>
      </c>
      <c r="E51" s="22" t="s">
        <v>210</v>
      </c>
      <c r="F51" s="22" t="str">
        <f>IF(SUMMARY!$B$4=C51,MAX($F$1:F50)+1,"n/a")</f>
        <v>n/a</v>
      </c>
      <c r="G51" s="22" t="s">
        <v>211</v>
      </c>
      <c r="H51" s="39">
        <v>723355</v>
      </c>
      <c r="I51" s="39">
        <v>723355</v>
      </c>
      <c r="J51" s="39">
        <v>723355</v>
      </c>
      <c r="K51" s="39">
        <v>723355</v>
      </c>
      <c r="M51" s="39" t="s">
        <v>209</v>
      </c>
      <c r="N51" s="39" t="s">
        <v>1044</v>
      </c>
    </row>
    <row r="52" spans="1:14" x14ac:dyDescent="0.3">
      <c r="A52" s="39" t="s">
        <v>212</v>
      </c>
      <c r="B52" s="22"/>
      <c r="C52" s="22" t="s">
        <v>68</v>
      </c>
      <c r="D52" s="22" t="str">
        <f t="shared" si="1"/>
        <v>09 CitrusDuarte Unified School District</v>
      </c>
      <c r="E52" s="22" t="s">
        <v>213</v>
      </c>
      <c r="F52" s="22" t="str">
        <f>IF(SUMMARY!$B$4=C52,MAX($F$1:F51)+1,"n/a")</f>
        <v>n/a</v>
      </c>
      <c r="G52" s="22" t="s">
        <v>214</v>
      </c>
      <c r="H52" s="39">
        <v>31592</v>
      </c>
      <c r="I52" s="39">
        <v>31592</v>
      </c>
      <c r="J52" s="39">
        <v>31592</v>
      </c>
      <c r="K52" s="39">
        <v>31592</v>
      </c>
      <c r="M52" s="39" t="s">
        <v>212</v>
      </c>
      <c r="N52" s="39" t="s">
        <v>212</v>
      </c>
    </row>
    <row r="53" spans="1:14" x14ac:dyDescent="0.3">
      <c r="A53" s="39" t="s">
        <v>215</v>
      </c>
      <c r="B53" s="22"/>
      <c r="C53" s="22" t="s">
        <v>68</v>
      </c>
      <c r="D53" s="22" t="str">
        <f t="shared" si="1"/>
        <v>09 CitrusGlendora Unified School District</v>
      </c>
      <c r="E53" s="22" t="s">
        <v>216</v>
      </c>
      <c r="F53" s="22" t="str">
        <f>IF(SUMMARY!$B$4=C53,MAX($F$1:F52)+1,"n/a")</f>
        <v>n/a</v>
      </c>
      <c r="G53" s="22" t="s">
        <v>217</v>
      </c>
      <c r="H53" s="39">
        <v>236407</v>
      </c>
      <c r="I53" s="39">
        <v>236407</v>
      </c>
      <c r="J53" s="39">
        <v>236407</v>
      </c>
      <c r="K53" s="39">
        <v>236407</v>
      </c>
      <c r="M53" s="39" t="s">
        <v>215</v>
      </c>
      <c r="N53" s="39" t="s">
        <v>1045</v>
      </c>
    </row>
    <row r="54" spans="1:14" x14ac:dyDescent="0.3">
      <c r="A54" s="39" t="s">
        <v>218</v>
      </c>
      <c r="B54" s="22"/>
      <c r="C54" s="22" t="s">
        <v>68</v>
      </c>
      <c r="D54" s="22" t="str">
        <f t="shared" si="1"/>
        <v>09 CitrusMonrovia Unified School District</v>
      </c>
      <c r="E54" s="22" t="s">
        <v>219</v>
      </c>
      <c r="F54" s="22" t="str">
        <f>IF(SUMMARY!$B$4=C54,MAX($F$1:F53)+1,"n/a")</f>
        <v>n/a</v>
      </c>
      <c r="G54" s="22" t="s">
        <v>220</v>
      </c>
      <c r="H54" s="39">
        <v>1280409</v>
      </c>
      <c r="I54" s="39">
        <v>1280409</v>
      </c>
      <c r="J54" s="39">
        <v>1303425</v>
      </c>
      <c r="K54" s="39">
        <v>1303425</v>
      </c>
      <c r="M54" s="39" t="s">
        <v>218</v>
      </c>
      <c r="N54" s="39" t="s">
        <v>218</v>
      </c>
    </row>
    <row r="55" spans="1:14" x14ac:dyDescent="0.3">
      <c r="A55" s="39" t="s">
        <v>221</v>
      </c>
      <c r="B55" s="22"/>
      <c r="C55" s="22" t="s">
        <v>72</v>
      </c>
      <c r="D55" s="22" t="str">
        <f t="shared" si="1"/>
        <v>10 CoastCoast Community College District</v>
      </c>
      <c r="E55" s="22" t="s">
        <v>222</v>
      </c>
      <c r="F55" s="22" t="str">
        <f>IF(SUMMARY!$B$4=C55,MAX($F$1:F54)+1,"n/a")</f>
        <v>n/a</v>
      </c>
      <c r="G55" s="22" t="s">
        <v>223</v>
      </c>
      <c r="H55" s="39">
        <v>1493273</v>
      </c>
      <c r="I55" s="39">
        <v>1493273</v>
      </c>
      <c r="J55" s="39">
        <v>1516630</v>
      </c>
      <c r="K55" s="39">
        <v>1516630</v>
      </c>
      <c r="M55" s="39" t="s">
        <v>221</v>
      </c>
      <c r="N55" s="39" t="s">
        <v>221</v>
      </c>
    </row>
    <row r="56" spans="1:14" x14ac:dyDescent="0.3">
      <c r="A56" s="39" t="s">
        <v>224</v>
      </c>
      <c r="B56" s="22"/>
      <c r="C56" s="22" t="s">
        <v>72</v>
      </c>
      <c r="D56" s="22" t="str">
        <f t="shared" si="1"/>
        <v>10 CoastCoastline Regional Occupational Program</v>
      </c>
      <c r="E56" s="22" t="s">
        <v>225</v>
      </c>
      <c r="F56" s="22" t="str">
        <f>IF(SUMMARY!$B$4=C56,MAX($F$1:F55)+1,"n/a")</f>
        <v>n/a</v>
      </c>
      <c r="G56" s="22" t="s">
        <v>226</v>
      </c>
      <c r="H56" s="39">
        <v>0</v>
      </c>
      <c r="I56" s="39">
        <v>0</v>
      </c>
      <c r="J56" s="39">
        <v>0</v>
      </c>
      <c r="K56" s="39">
        <v>0</v>
      </c>
      <c r="M56" s="39" t="s">
        <v>224</v>
      </c>
      <c r="N56" s="39" t="s">
        <v>224</v>
      </c>
    </row>
    <row r="57" spans="1:14" x14ac:dyDescent="0.3">
      <c r="A57" s="39" t="s">
        <v>227</v>
      </c>
      <c r="B57" s="22"/>
      <c r="C57" s="22" t="s">
        <v>72</v>
      </c>
      <c r="D57" s="22" t="str">
        <f t="shared" si="1"/>
        <v>10 CoastGarden Grove Unified School District</v>
      </c>
      <c r="E57" s="22" t="s">
        <v>228</v>
      </c>
      <c r="F57" s="22" t="str">
        <f>IF(SUMMARY!$B$4=C57,MAX($F$1:F56)+1,"n/a")</f>
        <v>n/a</v>
      </c>
      <c r="G57" s="22" t="s">
        <v>229</v>
      </c>
      <c r="H57" s="39">
        <v>189800</v>
      </c>
      <c r="I57" s="39">
        <v>189800</v>
      </c>
      <c r="J57" s="39">
        <v>213158</v>
      </c>
      <c r="K57" s="39">
        <v>213158</v>
      </c>
      <c r="M57" s="39" t="s">
        <v>227</v>
      </c>
      <c r="N57" s="39" t="s">
        <v>227</v>
      </c>
    </row>
    <row r="58" spans="1:14" x14ac:dyDescent="0.3">
      <c r="A58" s="39" t="s">
        <v>230</v>
      </c>
      <c r="B58" s="22"/>
      <c r="C58" s="22" t="s">
        <v>72</v>
      </c>
      <c r="D58" s="22" t="str">
        <f t="shared" si="1"/>
        <v>10 CoastHuntington Beach Union High School District</v>
      </c>
      <c r="E58" s="22" t="s">
        <v>231</v>
      </c>
      <c r="F58" s="22" t="str">
        <f>IF(SUMMARY!$B$4=C58,MAX($F$1:F57)+1,"n/a")</f>
        <v>n/a</v>
      </c>
      <c r="G58" s="22" t="s">
        <v>232</v>
      </c>
      <c r="H58" s="39">
        <v>5058785</v>
      </c>
      <c r="I58" s="39">
        <v>5058785</v>
      </c>
      <c r="J58" s="39">
        <v>5343771</v>
      </c>
      <c r="K58" s="39">
        <v>5343771</v>
      </c>
      <c r="M58" s="39" t="s">
        <v>230</v>
      </c>
      <c r="N58" s="39" t="s">
        <v>230</v>
      </c>
    </row>
    <row r="59" spans="1:14" x14ac:dyDescent="0.3">
      <c r="A59" s="39" t="s">
        <v>233</v>
      </c>
      <c r="B59" s="22"/>
      <c r="C59" s="22" t="s">
        <v>72</v>
      </c>
      <c r="D59" s="22" t="str">
        <f t="shared" si="1"/>
        <v>10 CoastNewport-Mesa Unified School District</v>
      </c>
      <c r="E59" s="22" t="s">
        <v>234</v>
      </c>
      <c r="F59" s="22" t="str">
        <f>IF(SUMMARY!$B$4=C59,MAX($F$1:F58)+1,"n/a")</f>
        <v>n/a</v>
      </c>
      <c r="G59" s="22" t="s">
        <v>235</v>
      </c>
      <c r="H59" s="39">
        <v>261628</v>
      </c>
      <c r="I59" s="39">
        <v>261628</v>
      </c>
      <c r="J59" s="39">
        <v>0</v>
      </c>
      <c r="K59" s="39">
        <v>0</v>
      </c>
      <c r="M59" s="39" t="s">
        <v>233</v>
      </c>
      <c r="N59" s="39" t="s">
        <v>233</v>
      </c>
    </row>
    <row r="60" spans="1:14" x14ac:dyDescent="0.3">
      <c r="A60" s="39" t="s">
        <v>236</v>
      </c>
      <c r="B60" s="22"/>
      <c r="C60" s="22" t="s">
        <v>72</v>
      </c>
      <c r="D60" s="22" t="str">
        <f t="shared" si="1"/>
        <v>10 CoastOrange County Department of Education</v>
      </c>
      <c r="E60" s="22" t="s">
        <v>237</v>
      </c>
      <c r="F60" s="22" t="str">
        <f>IF(SUMMARY!$B$4=C60,MAX($F$1:F59)+1,"n/a")</f>
        <v>n/a</v>
      </c>
      <c r="G60" s="22" t="s">
        <v>238</v>
      </c>
      <c r="H60" s="39">
        <v>0</v>
      </c>
      <c r="I60" s="39">
        <v>0</v>
      </c>
      <c r="J60" s="39">
        <v>0</v>
      </c>
      <c r="K60" s="39">
        <v>0</v>
      </c>
      <c r="M60" s="39" t="s">
        <v>236</v>
      </c>
      <c r="N60" s="39" t="s">
        <v>236</v>
      </c>
    </row>
    <row r="61" spans="1:14" x14ac:dyDescent="0.3">
      <c r="A61" s="39" t="s">
        <v>239</v>
      </c>
      <c r="B61" s="22"/>
      <c r="C61" s="22" t="s">
        <v>75</v>
      </c>
      <c r="D61" s="22" t="str">
        <f t="shared" si="1"/>
        <v>11 Tri-CitiesCompton Community College District</v>
      </c>
      <c r="E61" s="22" t="s">
        <v>240</v>
      </c>
      <c r="F61" s="22" t="str">
        <f>IF(SUMMARY!$B$4=C61,MAX($F$1:F60)+1,"n/a")</f>
        <v>n/a</v>
      </c>
      <c r="G61" s="22" t="s">
        <v>241</v>
      </c>
      <c r="H61" s="39">
        <v>297569</v>
      </c>
      <c r="I61" s="39">
        <v>297569</v>
      </c>
      <c r="J61" s="39">
        <v>300000</v>
      </c>
      <c r="K61" s="39">
        <v>300000</v>
      </c>
      <c r="M61" s="39" t="s">
        <v>239</v>
      </c>
      <c r="N61" s="39" t="s">
        <v>239</v>
      </c>
    </row>
    <row r="62" spans="1:14" x14ac:dyDescent="0.3">
      <c r="A62" s="39" t="s">
        <v>242</v>
      </c>
      <c r="B62" s="22"/>
      <c r="C62" s="22" t="s">
        <v>75</v>
      </c>
      <c r="D62" s="22" t="str">
        <f t="shared" si="1"/>
        <v>11 Tri-CitiesCompton Unified School District</v>
      </c>
      <c r="E62" s="22" t="s">
        <v>243</v>
      </c>
      <c r="F62" s="22" t="str">
        <f>IF(SUMMARY!$B$4=C62,MAX($F$1:F61)+1,"n/a")</f>
        <v>n/a</v>
      </c>
      <c r="G62" s="22" t="s">
        <v>244</v>
      </c>
      <c r="H62" s="39">
        <v>1403102</v>
      </c>
      <c r="I62" s="39">
        <v>1403102</v>
      </c>
      <c r="J62" s="39">
        <v>1414567</v>
      </c>
      <c r="K62" s="39">
        <v>1414567</v>
      </c>
      <c r="M62" s="39" t="s">
        <v>242</v>
      </c>
      <c r="N62" s="39" t="s">
        <v>242</v>
      </c>
    </row>
    <row r="63" spans="1:14" x14ac:dyDescent="0.3">
      <c r="A63" s="39" t="s">
        <v>245</v>
      </c>
      <c r="B63" s="22"/>
      <c r="C63" s="22" t="s">
        <v>75</v>
      </c>
      <c r="D63" s="22" t="str">
        <f t="shared" si="1"/>
        <v>11 Tri-CitiesLynwood Unified School District</v>
      </c>
      <c r="E63" s="22" t="s">
        <v>246</v>
      </c>
      <c r="F63" s="22" t="str">
        <f>IF(SUMMARY!$B$4=C63,MAX($F$1:F62)+1,"n/a")</f>
        <v>n/a</v>
      </c>
      <c r="G63" s="22" t="s">
        <v>247</v>
      </c>
      <c r="H63" s="39">
        <v>1916711</v>
      </c>
      <c r="I63" s="39">
        <v>1916711</v>
      </c>
      <c r="J63" s="39">
        <v>1932372</v>
      </c>
      <c r="K63" s="39">
        <v>1932372</v>
      </c>
      <c r="M63" s="39" t="s">
        <v>245</v>
      </c>
      <c r="N63" s="39" t="s">
        <v>1046</v>
      </c>
    </row>
    <row r="64" spans="1:14" x14ac:dyDescent="0.3">
      <c r="A64" s="39" t="s">
        <v>248</v>
      </c>
      <c r="B64" s="22"/>
      <c r="C64" s="22" t="s">
        <v>75</v>
      </c>
      <c r="D64" s="22" t="str">
        <f t="shared" si="1"/>
        <v>11 Tri-CitiesParamount Unified School District</v>
      </c>
      <c r="E64" s="22" t="s">
        <v>249</v>
      </c>
      <c r="F64" s="22" t="str">
        <f>IF(SUMMARY!$B$4=C64,MAX($F$1:F63)+1,"n/a")</f>
        <v>n/a</v>
      </c>
      <c r="G64" s="22" t="s">
        <v>250</v>
      </c>
      <c r="H64" s="39">
        <v>2164155</v>
      </c>
      <c r="I64" s="39">
        <v>2164155</v>
      </c>
      <c r="J64" s="39">
        <v>2181838</v>
      </c>
      <c r="K64" s="39">
        <v>2181838</v>
      </c>
      <c r="M64" s="39" t="s">
        <v>248</v>
      </c>
      <c r="N64" s="39" t="s">
        <v>248</v>
      </c>
    </row>
    <row r="65" spans="1:14" x14ac:dyDescent="0.3">
      <c r="A65" s="39" t="s">
        <v>251</v>
      </c>
      <c r="B65" s="22"/>
      <c r="C65" s="22" t="s">
        <v>95</v>
      </c>
      <c r="D65" s="22" t="str">
        <f t="shared" si="1"/>
        <v>12 Contra CostaAcalanes Union High School District</v>
      </c>
      <c r="E65" s="22" t="s">
        <v>252</v>
      </c>
      <c r="F65" s="22" t="str">
        <f>IF(SUMMARY!$B$4=C65,MAX($F$1:F64)+1,"n/a")</f>
        <v>n/a</v>
      </c>
      <c r="G65" s="22" t="s">
        <v>253</v>
      </c>
      <c r="H65" s="39">
        <v>537296</v>
      </c>
      <c r="I65" s="39">
        <v>537296</v>
      </c>
      <c r="J65" s="39">
        <v>537296</v>
      </c>
      <c r="K65" s="39">
        <v>537296</v>
      </c>
      <c r="M65" s="39" t="s">
        <v>251</v>
      </c>
      <c r="N65" s="39" t="s">
        <v>251</v>
      </c>
    </row>
    <row r="66" spans="1:14" x14ac:dyDescent="0.3">
      <c r="A66" s="39" t="s">
        <v>254</v>
      </c>
      <c r="B66" s="22"/>
      <c r="C66" s="22" t="s">
        <v>95</v>
      </c>
      <c r="D66" s="22" t="str">
        <f t="shared" si="1"/>
        <v>12 Contra CostaAntioch Unified School District</v>
      </c>
      <c r="E66" s="22" t="s">
        <v>255</v>
      </c>
      <c r="F66" s="22" t="str">
        <f>IF(SUMMARY!$B$4=C66,MAX($F$1:F65)+1,"n/a")</f>
        <v>n/a</v>
      </c>
      <c r="G66" s="22" t="s">
        <v>256</v>
      </c>
      <c r="H66" s="39">
        <v>937866</v>
      </c>
      <c r="I66" s="39">
        <v>937866</v>
      </c>
      <c r="J66" s="39">
        <v>937866</v>
      </c>
      <c r="K66" s="39">
        <v>937866</v>
      </c>
      <c r="M66" s="39" t="s">
        <v>254</v>
      </c>
      <c r="N66" s="39" t="s">
        <v>254</v>
      </c>
    </row>
    <row r="67" spans="1:14" x14ac:dyDescent="0.3">
      <c r="A67" s="39" t="s">
        <v>257</v>
      </c>
      <c r="B67" s="22"/>
      <c r="C67" s="22" t="s">
        <v>95</v>
      </c>
      <c r="D67" s="22" t="str">
        <f t="shared" si="1"/>
        <v>12 Contra CostaContra Costa Community College District</v>
      </c>
      <c r="E67" s="22" t="s">
        <v>258</v>
      </c>
      <c r="F67" s="22" t="str">
        <f>IF(SUMMARY!$B$4=C67,MAX($F$1:F66)+1,"n/a")</f>
        <v>n/a</v>
      </c>
      <c r="G67" s="22" t="s">
        <v>259</v>
      </c>
      <c r="H67" s="39">
        <v>614198</v>
      </c>
      <c r="I67" s="39">
        <v>614198</v>
      </c>
      <c r="J67" s="39">
        <v>239421</v>
      </c>
      <c r="K67" s="39">
        <v>239421</v>
      </c>
      <c r="M67" s="39" t="s">
        <v>257</v>
      </c>
      <c r="N67" s="39" t="s">
        <v>257</v>
      </c>
    </row>
    <row r="68" spans="1:14" x14ac:dyDescent="0.3">
      <c r="A68" s="39" t="s">
        <v>260</v>
      </c>
      <c r="B68" s="22"/>
      <c r="C68" s="22" t="s">
        <v>95</v>
      </c>
      <c r="D68" s="22" t="str">
        <f t="shared" si="1"/>
        <v>12 Contra CostaContra Costa County Office of Education</v>
      </c>
      <c r="E68" s="22" t="s">
        <v>261</v>
      </c>
      <c r="F68" s="22" t="str">
        <f>IF(SUMMARY!$B$4=C68,MAX($F$1:F67)+1,"n/a")</f>
        <v>n/a</v>
      </c>
      <c r="G68" s="22" t="s">
        <v>262</v>
      </c>
      <c r="H68" s="39">
        <v>1303277</v>
      </c>
      <c r="I68" s="39">
        <v>1303277</v>
      </c>
      <c r="J68" s="39">
        <v>1632896</v>
      </c>
      <c r="K68" s="39">
        <v>1632896</v>
      </c>
      <c r="M68" s="39" t="s">
        <v>260</v>
      </c>
      <c r="N68" s="39" t="s">
        <v>260</v>
      </c>
    </row>
    <row r="69" spans="1:14" x14ac:dyDescent="0.3">
      <c r="A69" s="39" t="s">
        <v>263</v>
      </c>
      <c r="B69" s="22"/>
      <c r="C69" s="22" t="s">
        <v>95</v>
      </c>
      <c r="D69" s="22" t="str">
        <f t="shared" si="1"/>
        <v>12 Contra CostaLiberty Union High School District</v>
      </c>
      <c r="E69" s="22" t="s">
        <v>264</v>
      </c>
      <c r="F69" s="22" t="str">
        <f>IF(SUMMARY!$B$4=C69,MAX($F$1:F68)+1,"n/a")</f>
        <v>n/a</v>
      </c>
      <c r="G69" s="22" t="s">
        <v>265</v>
      </c>
      <c r="H69" s="39">
        <v>869282</v>
      </c>
      <c r="I69" s="39">
        <v>869282</v>
      </c>
      <c r="J69" s="39">
        <v>906459</v>
      </c>
      <c r="K69" s="39">
        <v>906459</v>
      </c>
      <c r="M69" s="39" t="s">
        <v>263</v>
      </c>
      <c r="N69" s="39" t="s">
        <v>1047</v>
      </c>
    </row>
    <row r="70" spans="1:14" x14ac:dyDescent="0.3">
      <c r="A70" s="39" t="s">
        <v>266</v>
      </c>
      <c r="B70" s="22"/>
      <c r="C70" s="22" t="s">
        <v>95</v>
      </c>
      <c r="D70" s="22" t="str">
        <f t="shared" si="1"/>
        <v>12 Contra CostaMartinez Unified School District</v>
      </c>
      <c r="E70" s="22" t="s">
        <v>267</v>
      </c>
      <c r="F70" s="22" t="str">
        <f>IF(SUMMARY!$B$4=C70,MAX($F$1:F69)+1,"n/a")</f>
        <v>n/a</v>
      </c>
      <c r="G70" s="22" t="s">
        <v>268</v>
      </c>
      <c r="H70" s="39">
        <v>1421961</v>
      </c>
      <c r="I70" s="39">
        <v>1421961</v>
      </c>
      <c r="J70" s="39">
        <v>1426676</v>
      </c>
      <c r="K70" s="39">
        <v>1426676</v>
      </c>
      <c r="M70" s="39" t="s">
        <v>266</v>
      </c>
      <c r="N70" s="39" t="s">
        <v>1048</v>
      </c>
    </row>
    <row r="71" spans="1:14" x14ac:dyDescent="0.3">
      <c r="A71" s="39" t="s">
        <v>269</v>
      </c>
      <c r="B71" s="22"/>
      <c r="C71" s="22" t="s">
        <v>95</v>
      </c>
      <c r="D71" s="22" t="str">
        <f t="shared" si="1"/>
        <v>12 Contra CostaMt. Diablo Unified School District</v>
      </c>
      <c r="E71" s="22" t="s">
        <v>270</v>
      </c>
      <c r="F71" s="22" t="str">
        <f>IF(SUMMARY!$B$4=C71,MAX($F$1:F70)+1,"n/a")</f>
        <v>n/a</v>
      </c>
      <c r="G71" s="22" t="s">
        <v>271</v>
      </c>
      <c r="H71" s="39">
        <v>3350868</v>
      </c>
      <c r="I71" s="39">
        <v>3350868</v>
      </c>
      <c r="J71" s="39">
        <v>3439884</v>
      </c>
      <c r="K71" s="39">
        <v>3439884</v>
      </c>
      <c r="M71" s="39" t="s">
        <v>269</v>
      </c>
      <c r="N71" s="39" t="s">
        <v>269</v>
      </c>
    </row>
    <row r="72" spans="1:14" x14ac:dyDescent="0.3">
      <c r="C72" s="22" t="s">
        <v>95</v>
      </c>
      <c r="D72" s="22" t="str">
        <f t="shared" si="1"/>
        <v>12 Contra CostaPittsburg Unified School District</v>
      </c>
      <c r="E72" s="22" t="s">
        <v>272</v>
      </c>
      <c r="F72" s="22" t="str">
        <f>IF(SUMMARY!$B$4=C72,MAX($F$1:F71)+1,"n/a")</f>
        <v>n/a</v>
      </c>
      <c r="G72" s="22" t="s">
        <v>273</v>
      </c>
      <c r="H72" s="39">
        <v>2476127</v>
      </c>
      <c r="I72" s="39">
        <v>2476127</v>
      </c>
      <c r="J72" s="39">
        <v>2487992</v>
      </c>
      <c r="K72" s="39">
        <v>2487992</v>
      </c>
    </row>
    <row r="73" spans="1:14" x14ac:dyDescent="0.3">
      <c r="C73" s="22" t="s">
        <v>95</v>
      </c>
      <c r="D73" s="22" t="str">
        <f t="shared" ref="D73:D136" si="2">C73&amp;G73</f>
        <v>12 Contra CostaWest Contra Costa Unified School District</v>
      </c>
      <c r="E73" s="22" t="s">
        <v>274</v>
      </c>
      <c r="F73" s="22" t="str">
        <f>IF(SUMMARY!$B$4=C73,MAX($F$1:F72)+1,"n/a")</f>
        <v>n/a</v>
      </c>
      <c r="G73" s="22" t="s">
        <v>275</v>
      </c>
      <c r="H73" s="39">
        <v>2457146</v>
      </c>
      <c r="I73" s="39">
        <v>2457146</v>
      </c>
      <c r="J73" s="39">
        <v>2457146</v>
      </c>
      <c r="K73" s="39">
        <v>2457146</v>
      </c>
    </row>
    <row r="74" spans="1:14" x14ac:dyDescent="0.3">
      <c r="C74" s="22" t="s">
        <v>98</v>
      </c>
      <c r="D74" s="22" t="str">
        <f t="shared" si="2"/>
        <v>13 Morongo BasinCopper Mountain Community College District</v>
      </c>
      <c r="E74" s="22" t="s">
        <v>276</v>
      </c>
      <c r="F74" s="22" t="str">
        <f>IF(SUMMARY!$B$4=C74,MAX($F$1:F73)+1,"n/a")</f>
        <v>n/a</v>
      </c>
      <c r="G74" s="22" t="s">
        <v>277</v>
      </c>
      <c r="H74" s="39">
        <v>750000</v>
      </c>
      <c r="I74" s="39">
        <v>750000</v>
      </c>
      <c r="J74" s="39">
        <v>773016</v>
      </c>
      <c r="K74" s="39">
        <v>773016</v>
      </c>
    </row>
    <row r="75" spans="1:14" x14ac:dyDescent="0.3">
      <c r="C75" s="22" t="s">
        <v>98</v>
      </c>
      <c r="D75" s="22" t="str">
        <f t="shared" si="2"/>
        <v>13 Morongo BasinMorongo Unified School District</v>
      </c>
      <c r="E75" s="22" t="s">
        <v>278</v>
      </c>
      <c r="F75" s="22" t="str">
        <f>IF(SUMMARY!$B$4=C75,MAX($F$1:F74)+1,"n/a")</f>
        <v>n/a</v>
      </c>
      <c r="G75" s="22" t="s">
        <v>279</v>
      </c>
      <c r="H75" s="39">
        <v>0</v>
      </c>
      <c r="I75" s="39">
        <v>0</v>
      </c>
      <c r="J75" s="39">
        <v>0</v>
      </c>
      <c r="K75" s="39">
        <v>0</v>
      </c>
    </row>
    <row r="76" spans="1:14" x14ac:dyDescent="0.3">
      <c r="C76" s="22" t="s">
        <v>101</v>
      </c>
      <c r="D76" s="22" t="str">
        <f t="shared" si="2"/>
        <v>14 DesertCoachella Valley Unified School District</v>
      </c>
      <c r="E76" s="22" t="s">
        <v>280</v>
      </c>
      <c r="F76" s="22" t="str">
        <f>IF(SUMMARY!$B$4=C76,MAX($F$1:F75)+1,"n/a")</f>
        <v>n/a</v>
      </c>
      <c r="G76" s="22" t="s">
        <v>281</v>
      </c>
      <c r="H76" s="39">
        <v>1391386</v>
      </c>
      <c r="I76" s="39">
        <v>1391386</v>
      </c>
      <c r="J76" s="39">
        <v>1568864</v>
      </c>
      <c r="K76" s="39">
        <v>1568864</v>
      </c>
    </row>
    <row r="77" spans="1:14" x14ac:dyDescent="0.3">
      <c r="C77" s="22" t="s">
        <v>101</v>
      </c>
      <c r="D77" s="22" t="str">
        <f t="shared" si="2"/>
        <v>14 DesertDesert Community College District</v>
      </c>
      <c r="E77" s="22" t="s">
        <v>282</v>
      </c>
      <c r="F77" s="22" t="str">
        <f>IF(SUMMARY!$B$4=C77,MAX($F$1:F76)+1,"n/a")</f>
        <v>n/a</v>
      </c>
      <c r="G77" s="22" t="s">
        <v>283</v>
      </c>
      <c r="H77" s="39">
        <v>869599</v>
      </c>
      <c r="I77" s="39">
        <v>869599</v>
      </c>
      <c r="J77" s="39">
        <v>442500</v>
      </c>
      <c r="K77" s="39">
        <v>442500</v>
      </c>
    </row>
    <row r="78" spans="1:14" x14ac:dyDescent="0.3">
      <c r="C78" s="22" t="s">
        <v>101</v>
      </c>
      <c r="D78" s="22" t="str">
        <f t="shared" si="2"/>
        <v>14 DesertDesert Sands Unified School District</v>
      </c>
      <c r="E78" s="22" t="s">
        <v>284</v>
      </c>
      <c r="F78" s="22" t="str">
        <f>IF(SUMMARY!$B$4=C78,MAX($F$1:F77)+1,"n/a")</f>
        <v>n/a</v>
      </c>
      <c r="G78" s="22" t="s">
        <v>285</v>
      </c>
      <c r="H78" s="39">
        <v>215038</v>
      </c>
      <c r="I78" s="39">
        <v>215038</v>
      </c>
      <c r="J78" s="39">
        <v>330604</v>
      </c>
      <c r="K78" s="39">
        <v>330604</v>
      </c>
    </row>
    <row r="79" spans="1:14" x14ac:dyDescent="0.3">
      <c r="C79" s="22" t="s">
        <v>101</v>
      </c>
      <c r="D79" s="22" t="str">
        <f t="shared" si="2"/>
        <v>14 DesertPalm Springs Unified School District</v>
      </c>
      <c r="E79" s="22" t="s">
        <v>286</v>
      </c>
      <c r="F79" s="22" t="str">
        <f>IF(SUMMARY!$B$4=C79,MAX($F$1:F78)+1,"n/a")</f>
        <v>n/a</v>
      </c>
      <c r="G79" s="22" t="s">
        <v>287</v>
      </c>
      <c r="H79" s="39">
        <v>230000</v>
      </c>
      <c r="I79" s="39">
        <v>230000</v>
      </c>
      <c r="J79" s="39">
        <v>256000</v>
      </c>
      <c r="K79" s="39">
        <v>256000</v>
      </c>
    </row>
    <row r="80" spans="1:14" x14ac:dyDescent="0.3">
      <c r="C80" s="22" t="s">
        <v>101</v>
      </c>
      <c r="D80" s="22" t="str">
        <f t="shared" si="2"/>
        <v>14 DesertRiverside County Office of Education</v>
      </c>
      <c r="E80" s="22" t="s">
        <v>288</v>
      </c>
      <c r="F80" s="22" t="str">
        <f>IF(SUMMARY!$B$4=C80,MAX($F$1:F79)+1,"n/a")</f>
        <v>n/a</v>
      </c>
      <c r="G80" s="22" t="s">
        <v>289</v>
      </c>
      <c r="H80" s="39">
        <v>293892</v>
      </c>
      <c r="I80" s="39">
        <v>293892</v>
      </c>
      <c r="J80" s="39">
        <v>465348</v>
      </c>
      <c r="K80" s="39">
        <v>465348</v>
      </c>
    </row>
    <row r="81" spans="3:11" x14ac:dyDescent="0.3">
      <c r="C81" s="22" t="s">
        <v>104</v>
      </c>
      <c r="D81" s="22" t="str">
        <f t="shared" si="2"/>
        <v>15 South Bay (El Camino)Centinela Valley Union High School District</v>
      </c>
      <c r="E81" s="22" t="s">
        <v>290</v>
      </c>
      <c r="F81" s="22" t="str">
        <f>IF(SUMMARY!$B$4=C81,MAX($F$1:F80)+1,"n/a")</f>
        <v>n/a</v>
      </c>
      <c r="G81" s="22" t="s">
        <v>291</v>
      </c>
      <c r="H81" s="39">
        <v>556745</v>
      </c>
      <c r="I81" s="39">
        <v>556745</v>
      </c>
      <c r="J81" s="39">
        <v>357837</v>
      </c>
      <c r="K81" s="39">
        <v>357837</v>
      </c>
    </row>
    <row r="82" spans="3:11" x14ac:dyDescent="0.3">
      <c r="C82" s="22" t="s">
        <v>104</v>
      </c>
      <c r="D82" s="22" t="str">
        <f t="shared" si="2"/>
        <v>15 South Bay (El Camino)El Camino Community College District</v>
      </c>
      <c r="E82" s="22" t="s">
        <v>292</v>
      </c>
      <c r="F82" s="22" t="str">
        <f>IF(SUMMARY!$B$4=C82,MAX($F$1:F81)+1,"n/a")</f>
        <v>n/a</v>
      </c>
      <c r="G82" s="22" t="s">
        <v>293</v>
      </c>
      <c r="H82" s="39">
        <v>268474</v>
      </c>
      <c r="I82" s="39">
        <v>268474</v>
      </c>
      <c r="J82" s="39">
        <v>270376</v>
      </c>
      <c r="K82" s="39">
        <v>270376</v>
      </c>
    </row>
    <row r="83" spans="3:11" x14ac:dyDescent="0.3">
      <c r="C83" s="22" t="s">
        <v>104</v>
      </c>
      <c r="D83" s="22" t="str">
        <f t="shared" si="2"/>
        <v>15 South Bay (El Camino)Inglewood Unified School District</v>
      </c>
      <c r="E83" s="22" t="s">
        <v>294</v>
      </c>
      <c r="F83" s="22" t="str">
        <f>IF(SUMMARY!$B$4=C83,MAX($F$1:F82)+1,"n/a")</f>
        <v>n/a</v>
      </c>
      <c r="G83" s="22" t="s">
        <v>295</v>
      </c>
      <c r="H83" s="39">
        <v>1009654</v>
      </c>
      <c r="I83" s="39">
        <v>1009654</v>
      </c>
      <c r="J83" s="39">
        <v>735621</v>
      </c>
      <c r="K83" s="39">
        <v>735621</v>
      </c>
    </row>
    <row r="84" spans="3:11" x14ac:dyDescent="0.3">
      <c r="C84" s="22" t="s">
        <v>104</v>
      </c>
      <c r="D84" s="22" t="str">
        <f t="shared" si="2"/>
        <v>15 South Bay (El Camino)Redondo Beach Unified School District</v>
      </c>
      <c r="E84" s="22" t="s">
        <v>296</v>
      </c>
      <c r="F84" s="22" t="str">
        <f>IF(SUMMARY!$B$4=C84,MAX($F$1:F83)+1,"n/a")</f>
        <v>n/a</v>
      </c>
      <c r="G84" s="22" t="s">
        <v>297</v>
      </c>
      <c r="H84" s="39">
        <v>3466147</v>
      </c>
      <c r="I84" s="39">
        <v>3466147</v>
      </c>
      <c r="J84" s="39">
        <v>3678777</v>
      </c>
      <c r="K84" s="39">
        <v>3678777</v>
      </c>
    </row>
    <row r="85" spans="3:11" x14ac:dyDescent="0.3">
      <c r="C85" s="22" t="s">
        <v>104</v>
      </c>
      <c r="D85" s="22" t="str">
        <f t="shared" si="2"/>
        <v>15 South Bay (El Camino)Southern California ROC</v>
      </c>
      <c r="E85" s="22" t="s">
        <v>298</v>
      </c>
      <c r="F85" s="22" t="str">
        <f>IF(SUMMARY!$B$4=C85,MAX($F$1:F84)+1,"n/a")</f>
        <v>n/a</v>
      </c>
      <c r="G85" s="22" t="s">
        <v>299</v>
      </c>
      <c r="H85" s="39">
        <v>0</v>
      </c>
      <c r="I85" s="39">
        <v>0</v>
      </c>
      <c r="J85" s="39">
        <v>0</v>
      </c>
      <c r="K85" s="39">
        <v>0</v>
      </c>
    </row>
    <row r="86" spans="3:11" x14ac:dyDescent="0.3">
      <c r="C86" s="22" t="s">
        <v>104</v>
      </c>
      <c r="D86" s="22" t="str">
        <f t="shared" si="2"/>
        <v>15 South Bay (El Camino)Torrance Unified School District</v>
      </c>
      <c r="E86" s="22" t="s">
        <v>300</v>
      </c>
      <c r="F86" s="22" t="str">
        <f>IF(SUMMARY!$B$4=C86,MAX($F$1:F85)+1,"n/a")</f>
        <v>n/a</v>
      </c>
      <c r="G86" s="22" t="s">
        <v>301</v>
      </c>
      <c r="H86" s="39">
        <v>4351957</v>
      </c>
      <c r="I86" s="39">
        <v>4351957</v>
      </c>
      <c r="J86" s="39">
        <v>4678348</v>
      </c>
      <c r="K86" s="39">
        <v>4678348</v>
      </c>
    </row>
    <row r="87" spans="3:11" x14ac:dyDescent="0.3">
      <c r="C87" s="22" t="s">
        <v>107</v>
      </c>
      <c r="D87" s="22" t="str">
        <f t="shared" si="2"/>
        <v>16 Feather RiverFeather River Community College District</v>
      </c>
      <c r="E87" s="22" t="s">
        <v>302</v>
      </c>
      <c r="F87" s="22" t="str">
        <f>IF(SUMMARY!$B$4=C87,MAX($F$1:F86)+1,"n/a")</f>
        <v>n/a</v>
      </c>
      <c r="G87" s="22" t="s">
        <v>303</v>
      </c>
      <c r="H87" s="39">
        <v>750000</v>
      </c>
      <c r="I87" s="39">
        <v>750000</v>
      </c>
      <c r="J87" s="39">
        <v>773016</v>
      </c>
      <c r="K87" s="39">
        <v>773016</v>
      </c>
    </row>
    <row r="88" spans="3:11" x14ac:dyDescent="0.3">
      <c r="C88" s="22" t="s">
        <v>107</v>
      </c>
      <c r="D88" s="22" t="str">
        <f t="shared" si="2"/>
        <v>16 Feather RiverPlumas County Office of Education</v>
      </c>
      <c r="E88" s="22" t="s">
        <v>304</v>
      </c>
      <c r="F88" s="22" t="str">
        <f>IF(SUMMARY!$B$4=C88,MAX($F$1:F87)+1,"n/a")</f>
        <v>n/a</v>
      </c>
      <c r="G88" s="22" t="s">
        <v>305</v>
      </c>
      <c r="H88" s="39">
        <v>0</v>
      </c>
      <c r="I88" s="39">
        <v>0</v>
      </c>
      <c r="J88" s="39">
        <v>0</v>
      </c>
      <c r="K88" s="39">
        <v>0</v>
      </c>
    </row>
    <row r="89" spans="3:11" x14ac:dyDescent="0.3">
      <c r="C89" s="22" t="s">
        <v>107</v>
      </c>
      <c r="D89" s="22" t="str">
        <f t="shared" si="2"/>
        <v>16 Feather RiverPlumas Unified School District</v>
      </c>
      <c r="E89" s="22" t="s">
        <v>306</v>
      </c>
      <c r="F89" s="22" t="str">
        <f>IF(SUMMARY!$B$4=C89,MAX($F$1:F88)+1,"n/a")</f>
        <v>n/a</v>
      </c>
      <c r="G89" s="22" t="s">
        <v>307</v>
      </c>
      <c r="H89" s="39">
        <v>0</v>
      </c>
      <c r="I89" s="39">
        <v>0</v>
      </c>
      <c r="J89" s="39">
        <v>0</v>
      </c>
      <c r="K89" s="39">
        <v>0</v>
      </c>
    </row>
    <row r="90" spans="3:11" x14ac:dyDescent="0.3">
      <c r="C90" s="22" t="s">
        <v>110</v>
      </c>
      <c r="D90" s="22" t="str">
        <f t="shared" si="2"/>
        <v>17 Foothill De AnzaFoothill-DeAnza Community College District</v>
      </c>
      <c r="E90" s="22" t="s">
        <v>308</v>
      </c>
      <c r="F90" s="22" t="str">
        <f>IF(SUMMARY!$B$4=C90,MAX($F$1:F89)+1,"n/a")</f>
        <v>n/a</v>
      </c>
      <c r="G90" s="22" t="s">
        <v>309</v>
      </c>
      <c r="H90" s="39">
        <v>398424</v>
      </c>
      <c r="I90" s="39">
        <v>398424</v>
      </c>
      <c r="J90" s="39">
        <v>410650</v>
      </c>
      <c r="K90" s="39">
        <v>410650</v>
      </c>
    </row>
    <row r="91" spans="3:11" x14ac:dyDescent="0.3">
      <c r="C91" s="22" t="s">
        <v>110</v>
      </c>
      <c r="D91" s="22" t="str">
        <f t="shared" si="2"/>
        <v>17 Foothill De AnzaFremont Union High School District</v>
      </c>
      <c r="E91" s="22" t="s">
        <v>310</v>
      </c>
      <c r="F91" s="22" t="str">
        <f>IF(SUMMARY!$B$4=C91,MAX($F$1:F90)+1,"n/a")</f>
        <v>n/a</v>
      </c>
      <c r="G91" s="22" t="s">
        <v>311</v>
      </c>
      <c r="H91" s="39">
        <v>2788184</v>
      </c>
      <c r="I91" s="39">
        <v>2788184</v>
      </c>
      <c r="J91" s="39">
        <v>2794298</v>
      </c>
      <c r="K91" s="39">
        <v>2794298</v>
      </c>
    </row>
    <row r="92" spans="3:11" x14ac:dyDescent="0.3">
      <c r="C92" s="22" t="s">
        <v>110</v>
      </c>
      <c r="D92" s="22" t="str">
        <f t="shared" si="2"/>
        <v>17 Foothill De AnzaMountain View-Los Altos Union High School District</v>
      </c>
      <c r="E92" s="22" t="s">
        <v>312</v>
      </c>
      <c r="F92" s="22" t="str">
        <f>IF(SUMMARY!$B$4=C92,MAX($F$1:F91)+1,"n/a")</f>
        <v>n/a</v>
      </c>
      <c r="G92" s="22" t="s">
        <v>313</v>
      </c>
      <c r="H92" s="39">
        <v>3399107</v>
      </c>
      <c r="I92" s="39">
        <v>3399107</v>
      </c>
      <c r="J92" s="39">
        <v>3405220</v>
      </c>
      <c r="K92" s="39">
        <v>3405220</v>
      </c>
    </row>
    <row r="93" spans="3:11" x14ac:dyDescent="0.3">
      <c r="C93" s="22" t="s">
        <v>110</v>
      </c>
      <c r="D93" s="22" t="str">
        <f t="shared" si="2"/>
        <v>17 Foothill De AnzaPalo Alto Unified School District</v>
      </c>
      <c r="E93" s="22" t="s">
        <v>314</v>
      </c>
      <c r="F93" s="22" t="str">
        <f>IF(SUMMARY!$B$4=C93,MAX($F$1:F92)+1,"n/a")</f>
        <v>n/a</v>
      </c>
      <c r="G93" s="22" t="s">
        <v>315</v>
      </c>
      <c r="H93" s="39">
        <v>1482247</v>
      </c>
      <c r="I93" s="39">
        <v>1482247</v>
      </c>
      <c r="J93" s="39">
        <v>1488361</v>
      </c>
      <c r="K93" s="39">
        <v>1488361</v>
      </c>
    </row>
    <row r="94" spans="3:11" x14ac:dyDescent="0.3">
      <c r="C94" s="22" t="s">
        <v>113</v>
      </c>
      <c r="D94" s="22" t="str">
        <f t="shared" si="2"/>
        <v>18 GavilanGavilan Joint Community College District</v>
      </c>
      <c r="E94" s="22" t="s">
        <v>316</v>
      </c>
      <c r="F94" s="22" t="str">
        <f>IF(SUMMARY!$B$4=C94,MAX($F$1:F93)+1,"n/a")</f>
        <v>n/a</v>
      </c>
      <c r="G94" s="22" t="s">
        <v>317</v>
      </c>
      <c r="H94" s="39">
        <v>430298</v>
      </c>
      <c r="I94" s="39">
        <v>430298</v>
      </c>
      <c r="J94" s="39">
        <v>503651</v>
      </c>
      <c r="K94" s="39">
        <v>503651</v>
      </c>
    </row>
    <row r="95" spans="3:11" x14ac:dyDescent="0.3">
      <c r="C95" s="22" t="s">
        <v>113</v>
      </c>
      <c r="D95" s="22" t="str">
        <f t="shared" si="2"/>
        <v>18 GavilanGilroy Unified School District</v>
      </c>
      <c r="E95" s="22" t="s">
        <v>318</v>
      </c>
      <c r="F95" s="22" t="str">
        <f>IF(SUMMARY!$B$4=C95,MAX($F$1:F94)+1,"n/a")</f>
        <v>n/a</v>
      </c>
      <c r="G95" s="22" t="s">
        <v>319</v>
      </c>
      <c r="H95" s="39">
        <v>262563</v>
      </c>
      <c r="I95" s="39">
        <v>262563</v>
      </c>
      <c r="J95" s="39">
        <v>245199</v>
      </c>
      <c r="K95" s="39">
        <v>245199</v>
      </c>
    </row>
    <row r="96" spans="3:11" x14ac:dyDescent="0.3">
      <c r="C96" s="22" t="s">
        <v>113</v>
      </c>
      <c r="D96" s="22" t="str">
        <f t="shared" si="2"/>
        <v>18 GavilanMorgan Hill Unified School District</v>
      </c>
      <c r="E96" s="22" t="s">
        <v>320</v>
      </c>
      <c r="F96" s="22" t="str">
        <f>IF(SUMMARY!$B$4=C96,MAX($F$1:F95)+1,"n/a")</f>
        <v>n/a</v>
      </c>
      <c r="G96" s="22" t="s">
        <v>321</v>
      </c>
      <c r="H96" s="39">
        <v>622110</v>
      </c>
      <c r="I96" s="39">
        <v>622110</v>
      </c>
      <c r="J96" s="39">
        <v>589030</v>
      </c>
      <c r="K96" s="39">
        <v>589030</v>
      </c>
    </row>
    <row r="97" spans="3:11" x14ac:dyDescent="0.3">
      <c r="C97" s="22" t="s">
        <v>113</v>
      </c>
      <c r="D97" s="22" t="str">
        <f t="shared" si="2"/>
        <v>18 GavilanSan Benito High School District</v>
      </c>
      <c r="E97" s="22" t="s">
        <v>322</v>
      </c>
      <c r="F97" s="22" t="str">
        <f>IF(SUMMARY!$B$4=C97,MAX($F$1:F96)+1,"n/a")</f>
        <v>n/a</v>
      </c>
      <c r="G97" s="22" t="s">
        <v>323</v>
      </c>
      <c r="H97" s="39">
        <v>30526</v>
      </c>
      <c r="I97" s="39">
        <v>30526</v>
      </c>
      <c r="J97" s="39">
        <v>30633</v>
      </c>
      <c r="K97" s="39">
        <v>30633</v>
      </c>
    </row>
    <row r="98" spans="3:11" x14ac:dyDescent="0.3">
      <c r="C98" s="22" t="s">
        <v>324</v>
      </c>
      <c r="D98" s="22" t="str">
        <f t="shared" si="2"/>
        <v>19 GlendaleGlendale Community College District</v>
      </c>
      <c r="E98" s="22" t="s">
        <v>325</v>
      </c>
      <c r="F98" s="22" t="str">
        <f>IF(SUMMARY!$B$4=C98,MAX($F$1:F97)+1,"n/a")</f>
        <v>n/a</v>
      </c>
      <c r="G98" s="22" t="s">
        <v>326</v>
      </c>
      <c r="H98" s="39">
        <v>485475</v>
      </c>
      <c r="I98" s="39">
        <v>485475</v>
      </c>
      <c r="J98" s="39">
        <v>515717</v>
      </c>
      <c r="K98" s="39">
        <v>515717</v>
      </c>
    </row>
    <row r="99" spans="3:11" x14ac:dyDescent="0.3">
      <c r="C99" s="22" t="s">
        <v>324</v>
      </c>
      <c r="D99" s="22" t="str">
        <f t="shared" si="2"/>
        <v>19 GlendaleGlendale Unified School District</v>
      </c>
      <c r="E99" s="22" t="s">
        <v>327</v>
      </c>
      <c r="F99" s="22" t="str">
        <f>IF(SUMMARY!$B$4=C99,MAX($F$1:F98)+1,"n/a")</f>
        <v>n/a</v>
      </c>
      <c r="G99" s="22" t="s">
        <v>328</v>
      </c>
      <c r="H99" s="39">
        <v>0</v>
      </c>
      <c r="I99" s="39">
        <v>0</v>
      </c>
      <c r="J99" s="39">
        <v>0</v>
      </c>
      <c r="K99" s="39">
        <v>0</v>
      </c>
    </row>
    <row r="100" spans="3:11" x14ac:dyDescent="0.3">
      <c r="C100" s="22" t="s">
        <v>324</v>
      </c>
      <c r="D100" s="22" t="str">
        <f t="shared" si="2"/>
        <v>19 GlendaleVerdugo Workforce Development Board*</v>
      </c>
      <c r="E100" s="22" t="s">
        <v>329</v>
      </c>
      <c r="F100" s="22" t="str">
        <f>IF(SUMMARY!$B$4=C100,MAX($F$1:F99)+1,"n/a")</f>
        <v>n/a</v>
      </c>
      <c r="G100" s="22" t="s">
        <v>330</v>
      </c>
      <c r="H100" s="39">
        <v>500000</v>
      </c>
      <c r="I100" s="39">
        <v>500000</v>
      </c>
      <c r="J100" s="39">
        <v>500000</v>
      </c>
      <c r="K100" s="39">
        <v>500000</v>
      </c>
    </row>
    <row r="101" spans="3:11" x14ac:dyDescent="0.3">
      <c r="C101" s="22" t="s">
        <v>116</v>
      </c>
      <c r="D101" s="22" t="str">
        <f t="shared" si="2"/>
        <v>20 San Diego East (Grossmont-Cuyamaca)Grossmont Union High School District</v>
      </c>
      <c r="E101" s="22" t="s">
        <v>331</v>
      </c>
      <c r="F101" s="22" t="str">
        <f>IF(SUMMARY!$B$4=C101,MAX($F$1:F100)+1,"n/a")</f>
        <v>n/a</v>
      </c>
      <c r="G101" s="22" t="s">
        <v>332</v>
      </c>
      <c r="H101" s="39">
        <v>7182509</v>
      </c>
      <c r="I101" s="39">
        <v>7182509</v>
      </c>
      <c r="J101" s="39">
        <v>7182509</v>
      </c>
      <c r="K101" s="39">
        <v>7182509</v>
      </c>
    </row>
    <row r="102" spans="3:11" x14ac:dyDescent="0.3">
      <c r="C102" s="22" t="s">
        <v>116</v>
      </c>
      <c r="D102" s="22" t="str">
        <f t="shared" si="2"/>
        <v>20 San Diego East (Grossmont-Cuyamaca)Grossmont-Cuyamaca Community College District</v>
      </c>
      <c r="E102" s="22" t="s">
        <v>333</v>
      </c>
      <c r="F102" s="22" t="str">
        <f>IF(SUMMARY!$B$4=C102,MAX($F$1:F101)+1,"n/a")</f>
        <v>n/a</v>
      </c>
      <c r="G102" s="22" t="s">
        <v>334</v>
      </c>
      <c r="H102" s="39">
        <v>628975</v>
      </c>
      <c r="I102" s="39">
        <v>628975</v>
      </c>
      <c r="J102" s="39">
        <v>675896</v>
      </c>
      <c r="K102" s="39">
        <v>675896</v>
      </c>
    </row>
    <row r="103" spans="3:11" x14ac:dyDescent="0.3">
      <c r="C103" s="22" t="s">
        <v>116</v>
      </c>
      <c r="D103" s="22" t="str">
        <f t="shared" si="2"/>
        <v>20 San Diego East (Grossmont-Cuyamaca)Mountain Empire Unified School District</v>
      </c>
      <c r="E103" s="22" t="s">
        <v>335</v>
      </c>
      <c r="F103" s="22" t="str">
        <f>IF(SUMMARY!$B$4=C103,MAX($F$1:F102)+1,"n/a")</f>
        <v>n/a</v>
      </c>
      <c r="G103" s="22" t="s">
        <v>336</v>
      </c>
      <c r="H103" s="39">
        <v>8267</v>
      </c>
      <c r="I103" s="39">
        <v>8267</v>
      </c>
      <c r="J103" s="39">
        <v>8267</v>
      </c>
      <c r="K103" s="39">
        <v>8267</v>
      </c>
    </row>
    <row r="104" spans="3:11" x14ac:dyDescent="0.3">
      <c r="C104" s="22" t="s">
        <v>119</v>
      </c>
      <c r="D104" s="22" t="str">
        <f t="shared" si="2"/>
        <v>21 Salinas ValleyGonzales Unified School District</v>
      </c>
      <c r="E104" s="22" t="s">
        <v>337</v>
      </c>
      <c r="F104" s="22" t="str">
        <f>IF(SUMMARY!$B$4=C104,MAX($F$1:F103)+1,"n/a")</f>
        <v>n/a</v>
      </c>
      <c r="G104" s="22" t="s">
        <v>338</v>
      </c>
      <c r="H104" s="39">
        <v>255628</v>
      </c>
      <c r="I104" s="39">
        <v>255628</v>
      </c>
      <c r="J104" s="39">
        <v>255628</v>
      </c>
      <c r="K104" s="39">
        <v>255628</v>
      </c>
    </row>
    <row r="105" spans="3:11" x14ac:dyDescent="0.3">
      <c r="C105" s="22" t="s">
        <v>119</v>
      </c>
      <c r="D105" s="22" t="str">
        <f t="shared" si="2"/>
        <v>21 Salinas ValleyHartnell Community College District</v>
      </c>
      <c r="E105" s="22" t="s">
        <v>339</v>
      </c>
      <c r="F105" s="22" t="str">
        <f>IF(SUMMARY!$B$4=C105,MAX($F$1:F104)+1,"n/a")</f>
        <v>n/a</v>
      </c>
      <c r="G105" s="22" t="s">
        <v>340</v>
      </c>
      <c r="H105" s="39">
        <v>562577</v>
      </c>
      <c r="I105" s="39">
        <v>562577</v>
      </c>
      <c r="J105" s="39">
        <v>614866</v>
      </c>
      <c r="K105" s="39">
        <v>614866</v>
      </c>
    </row>
    <row r="106" spans="3:11" x14ac:dyDescent="0.3">
      <c r="C106" s="22" t="s">
        <v>119</v>
      </c>
      <c r="D106" s="22" t="str">
        <f t="shared" si="2"/>
        <v>21 Salinas ValleyMonterey County Office of Education</v>
      </c>
      <c r="E106" s="22" t="s">
        <v>341</v>
      </c>
      <c r="F106" s="22" t="str">
        <f>IF(SUMMARY!$B$4=C106,MAX($F$1:F105)+1,"n/a")</f>
        <v>n/a</v>
      </c>
      <c r="G106" s="22" t="s">
        <v>342</v>
      </c>
      <c r="H106" s="39">
        <v>28000</v>
      </c>
      <c r="I106" s="39">
        <v>28000</v>
      </c>
      <c r="J106" s="39">
        <v>28000</v>
      </c>
      <c r="K106" s="39">
        <v>28000</v>
      </c>
    </row>
    <row r="107" spans="3:11" x14ac:dyDescent="0.3">
      <c r="C107" s="22" t="s">
        <v>119</v>
      </c>
      <c r="D107" s="22" t="str">
        <f t="shared" si="2"/>
        <v>21 Salinas ValleyNorth Monterey County Unified School District</v>
      </c>
      <c r="E107" s="22" t="s">
        <v>343</v>
      </c>
      <c r="F107" s="22" t="str">
        <f>IF(SUMMARY!$B$4=C107,MAX($F$1:F106)+1,"n/a")</f>
        <v>n/a</v>
      </c>
      <c r="G107" s="22" t="s">
        <v>344</v>
      </c>
      <c r="H107" s="39">
        <v>454242</v>
      </c>
      <c r="I107" s="39">
        <v>454242</v>
      </c>
      <c r="J107" s="39">
        <v>454242</v>
      </c>
      <c r="K107" s="39">
        <v>454242</v>
      </c>
    </row>
    <row r="108" spans="3:11" x14ac:dyDescent="0.3">
      <c r="C108" s="22" t="s">
        <v>119</v>
      </c>
      <c r="D108" s="22" t="str">
        <f t="shared" si="2"/>
        <v>21 Salinas ValleySalinas Union High School District</v>
      </c>
      <c r="E108" s="22" t="s">
        <v>345</v>
      </c>
      <c r="F108" s="22" t="str">
        <f>IF(SUMMARY!$B$4=C108,MAX($F$1:F107)+1,"n/a")</f>
        <v>n/a</v>
      </c>
      <c r="G108" s="22" t="s">
        <v>346</v>
      </c>
      <c r="H108" s="39">
        <v>1716285</v>
      </c>
      <c r="I108" s="39">
        <v>1716285</v>
      </c>
      <c r="J108" s="39">
        <v>1716285</v>
      </c>
      <c r="K108" s="39">
        <v>1716285</v>
      </c>
    </row>
    <row r="109" spans="3:11" x14ac:dyDescent="0.3">
      <c r="C109" s="22" t="s">
        <v>119</v>
      </c>
      <c r="D109" s="22" t="str">
        <f t="shared" si="2"/>
        <v>21 Salinas ValleySoledad Unified School District</v>
      </c>
      <c r="E109" s="22" t="s">
        <v>347</v>
      </c>
      <c r="F109" s="22" t="str">
        <f>IF(SUMMARY!$B$4=C109,MAX($F$1:F108)+1,"n/a")</f>
        <v>n/a</v>
      </c>
      <c r="G109" s="22" t="s">
        <v>348</v>
      </c>
      <c r="H109" s="39">
        <v>342618</v>
      </c>
      <c r="I109" s="39">
        <v>342618</v>
      </c>
      <c r="J109" s="39">
        <v>342618</v>
      </c>
      <c r="K109" s="39">
        <v>342618</v>
      </c>
    </row>
    <row r="110" spans="3:11" x14ac:dyDescent="0.3">
      <c r="C110" s="22" t="s">
        <v>119</v>
      </c>
      <c r="D110" s="22" t="str">
        <f t="shared" si="2"/>
        <v>21 Salinas ValleySouth Monterey County Joint Union High School District</v>
      </c>
      <c r="E110" s="22" t="s">
        <v>349</v>
      </c>
      <c r="F110" s="22" t="str">
        <f>IF(SUMMARY!$B$4=C110,MAX($F$1:F109)+1,"n/a")</f>
        <v>n/a</v>
      </c>
      <c r="G110" s="22" t="s">
        <v>350</v>
      </c>
      <c r="H110" s="39">
        <v>78500</v>
      </c>
      <c r="I110" s="39">
        <v>78500</v>
      </c>
      <c r="J110" s="39">
        <v>78500</v>
      </c>
      <c r="K110" s="39">
        <v>78500</v>
      </c>
    </row>
    <row r="111" spans="3:11" x14ac:dyDescent="0.3">
      <c r="C111" s="22" t="s">
        <v>122</v>
      </c>
      <c r="D111" s="22" t="str">
        <f t="shared" si="2"/>
        <v>22 ImperialBrawley Union High School District</v>
      </c>
      <c r="E111" s="22" t="s">
        <v>351</v>
      </c>
      <c r="F111" s="22" t="str">
        <f>IF(SUMMARY!$B$4=C111,MAX($F$1:F110)+1,"n/a")</f>
        <v>n/a</v>
      </c>
      <c r="G111" s="22" t="s">
        <v>352</v>
      </c>
      <c r="H111" s="39">
        <v>68035</v>
      </c>
      <c r="I111" s="39">
        <v>68035</v>
      </c>
      <c r="J111" s="39">
        <v>68035</v>
      </c>
      <c r="K111" s="39">
        <v>68035</v>
      </c>
    </row>
    <row r="112" spans="3:11" x14ac:dyDescent="0.3">
      <c r="C112" s="22" t="s">
        <v>122</v>
      </c>
      <c r="D112" s="22" t="str">
        <f t="shared" si="2"/>
        <v>22 ImperialCalexico Unified School District</v>
      </c>
      <c r="E112" s="22" t="s">
        <v>353</v>
      </c>
      <c r="F112" s="22" t="str">
        <f>IF(SUMMARY!$B$4=C112,MAX($F$1:F111)+1,"n/a")</f>
        <v>n/a</v>
      </c>
      <c r="G112" s="22" t="s">
        <v>354</v>
      </c>
      <c r="H112" s="39">
        <v>261128</v>
      </c>
      <c r="I112" s="39">
        <v>261128</v>
      </c>
      <c r="J112" s="39">
        <v>261128</v>
      </c>
      <c r="K112" s="39">
        <v>261128</v>
      </c>
    </row>
    <row r="113" spans="3:11" x14ac:dyDescent="0.3">
      <c r="C113" s="22" t="s">
        <v>122</v>
      </c>
      <c r="D113" s="22" t="str">
        <f t="shared" si="2"/>
        <v>22 ImperialCalipatria Unified School District</v>
      </c>
      <c r="E113" s="22" t="s">
        <v>355</v>
      </c>
      <c r="F113" s="22" t="str">
        <f>IF(SUMMARY!$B$4=C113,MAX($F$1:F112)+1,"n/a")</f>
        <v>n/a</v>
      </c>
      <c r="G113" s="22" t="s">
        <v>356</v>
      </c>
      <c r="H113" s="39">
        <v>27900</v>
      </c>
      <c r="I113" s="39">
        <v>27900</v>
      </c>
      <c r="J113" s="39">
        <v>27900</v>
      </c>
      <c r="K113" s="39">
        <v>27900</v>
      </c>
    </row>
    <row r="114" spans="3:11" x14ac:dyDescent="0.3">
      <c r="C114" s="22" t="s">
        <v>122</v>
      </c>
      <c r="D114" s="22" t="str">
        <f t="shared" si="2"/>
        <v>22 ImperialCentral Union High School District</v>
      </c>
      <c r="E114" s="22" t="s">
        <v>357</v>
      </c>
      <c r="F114" s="22" t="str">
        <f>IF(SUMMARY!$B$4=C114,MAX($F$1:F113)+1,"n/a")</f>
        <v>n/a</v>
      </c>
      <c r="G114" s="22" t="s">
        <v>358</v>
      </c>
      <c r="H114" s="39">
        <v>592905</v>
      </c>
      <c r="I114" s="39">
        <v>592905</v>
      </c>
      <c r="J114" s="39">
        <v>592905</v>
      </c>
      <c r="K114" s="39">
        <v>592905</v>
      </c>
    </row>
    <row r="115" spans="3:11" x14ac:dyDescent="0.3">
      <c r="C115" s="22" t="s">
        <v>122</v>
      </c>
      <c r="D115" s="22" t="str">
        <f t="shared" si="2"/>
        <v>22 ImperialHoltville Unified School District</v>
      </c>
      <c r="E115" s="22" t="s">
        <v>359</v>
      </c>
      <c r="F115" s="22" t="str">
        <f>IF(SUMMARY!$B$4=C115,MAX($F$1:F114)+1,"n/a")</f>
        <v>n/a</v>
      </c>
      <c r="G115" s="22" t="s">
        <v>360</v>
      </c>
      <c r="H115" s="39">
        <v>166774</v>
      </c>
      <c r="I115" s="39">
        <v>166774</v>
      </c>
      <c r="J115" s="39">
        <v>166774</v>
      </c>
      <c r="K115" s="39">
        <v>166774</v>
      </c>
    </row>
    <row r="116" spans="3:11" x14ac:dyDescent="0.3">
      <c r="C116" s="22" t="s">
        <v>122</v>
      </c>
      <c r="D116" s="22" t="str">
        <f t="shared" si="2"/>
        <v>22 ImperialImperial Community College District</v>
      </c>
      <c r="E116" s="22" t="s">
        <v>361</v>
      </c>
      <c r="F116" s="22" t="str">
        <f>IF(SUMMARY!$B$4=C116,MAX($F$1:F115)+1,"n/a")</f>
        <v>n/a</v>
      </c>
      <c r="G116" s="22" t="s">
        <v>362</v>
      </c>
      <c r="H116" s="39">
        <v>75000</v>
      </c>
      <c r="I116" s="39">
        <v>75000</v>
      </c>
      <c r="J116" s="39">
        <v>0</v>
      </c>
      <c r="K116" s="39">
        <v>0</v>
      </c>
    </row>
    <row r="117" spans="3:11" x14ac:dyDescent="0.3">
      <c r="C117" s="22" t="s">
        <v>122</v>
      </c>
      <c r="D117" s="22" t="str">
        <f t="shared" si="2"/>
        <v>22 ImperialImperial County Office of Education</v>
      </c>
      <c r="E117" s="22" t="s">
        <v>363</v>
      </c>
      <c r="F117" s="22" t="str">
        <f>IF(SUMMARY!$B$4=C117,MAX($F$1:F116)+1,"n/a")</f>
        <v>n/a</v>
      </c>
      <c r="G117" s="22" t="s">
        <v>364</v>
      </c>
      <c r="H117" s="39">
        <v>648754</v>
      </c>
      <c r="I117" s="39">
        <v>648754</v>
      </c>
      <c r="J117" s="39">
        <v>680322</v>
      </c>
      <c r="K117" s="39">
        <v>680322</v>
      </c>
    </row>
    <row r="118" spans="3:11" x14ac:dyDescent="0.3">
      <c r="C118" s="22" t="s">
        <v>122</v>
      </c>
      <c r="D118" s="22" t="str">
        <f t="shared" si="2"/>
        <v>22 ImperialImperial Unified School District</v>
      </c>
      <c r="E118" s="22" t="s">
        <v>365</v>
      </c>
      <c r="F118" s="22" t="str">
        <f>IF(SUMMARY!$B$4=C118,MAX($F$1:F117)+1,"n/a")</f>
        <v>n/a</v>
      </c>
      <c r="G118" s="22" t="s">
        <v>366</v>
      </c>
      <c r="H118" s="39">
        <v>17759</v>
      </c>
      <c r="I118" s="39">
        <v>17759</v>
      </c>
      <c r="J118" s="39">
        <v>17759</v>
      </c>
      <c r="K118" s="39">
        <v>17759</v>
      </c>
    </row>
    <row r="119" spans="3:11" x14ac:dyDescent="0.3">
      <c r="C119" s="22" t="s">
        <v>122</v>
      </c>
      <c r="D119" s="22" t="str">
        <f t="shared" si="2"/>
        <v>22 ImperialSan Pasqual Valley Unified School District</v>
      </c>
      <c r="E119" s="22" t="s">
        <v>367</v>
      </c>
      <c r="F119" s="22" t="str">
        <f>IF(SUMMARY!$B$4=C119,MAX($F$1:F118)+1,"n/a")</f>
        <v>n/a</v>
      </c>
      <c r="G119" s="22" t="s">
        <v>368</v>
      </c>
      <c r="H119" s="39">
        <v>31834</v>
      </c>
      <c r="I119" s="39">
        <v>31834</v>
      </c>
      <c r="J119" s="39">
        <v>31834</v>
      </c>
      <c r="K119" s="39">
        <v>31834</v>
      </c>
    </row>
    <row r="120" spans="3:11" x14ac:dyDescent="0.3">
      <c r="C120" s="22" t="s">
        <v>125</v>
      </c>
      <c r="D120" s="22" t="str">
        <f t="shared" si="2"/>
        <v>23 KernDelano Joint Union High School District</v>
      </c>
      <c r="E120" s="22" t="s">
        <v>369</v>
      </c>
      <c r="F120" s="22" t="str">
        <f>IF(SUMMARY!$B$4=C120,MAX($F$1:F119)+1,"n/a")</f>
        <v>n/a</v>
      </c>
      <c r="G120" s="22" t="s">
        <v>370</v>
      </c>
      <c r="H120" s="39">
        <v>1354485</v>
      </c>
      <c r="I120" s="39">
        <v>1354485</v>
      </c>
      <c r="J120" s="39">
        <v>1354485</v>
      </c>
      <c r="K120" s="39">
        <v>1354485</v>
      </c>
    </row>
    <row r="121" spans="3:11" x14ac:dyDescent="0.3">
      <c r="C121" s="22" t="s">
        <v>125</v>
      </c>
      <c r="D121" s="22" t="str">
        <f t="shared" si="2"/>
        <v>23 KernKern Community College District</v>
      </c>
      <c r="E121" s="22" t="s">
        <v>371</v>
      </c>
      <c r="F121" s="22" t="str">
        <f>IF(SUMMARY!$B$4=C121,MAX($F$1:F120)+1,"n/a")</f>
        <v>n/a</v>
      </c>
      <c r="G121" s="22" t="s">
        <v>372</v>
      </c>
      <c r="H121" s="39">
        <v>1541564</v>
      </c>
      <c r="I121" s="39">
        <v>1541564</v>
      </c>
      <c r="J121" s="39">
        <v>1633096</v>
      </c>
      <c r="K121" s="39">
        <v>1633096</v>
      </c>
    </row>
    <row r="122" spans="3:11" x14ac:dyDescent="0.3">
      <c r="C122" s="22" t="s">
        <v>125</v>
      </c>
      <c r="D122" s="22" t="str">
        <f t="shared" si="2"/>
        <v>23 KernKern County Regional Occupational Center</v>
      </c>
      <c r="E122" s="22" t="s">
        <v>373</v>
      </c>
      <c r="F122" s="22" t="str">
        <f>IF(SUMMARY!$B$4=C122,MAX($F$1:F121)+1,"n/a")</f>
        <v>n/a</v>
      </c>
      <c r="G122" s="22" t="s">
        <v>374</v>
      </c>
      <c r="H122" s="39">
        <v>0</v>
      </c>
      <c r="I122" s="39">
        <v>0</v>
      </c>
      <c r="J122" s="39">
        <v>0</v>
      </c>
      <c r="K122" s="39">
        <v>0</v>
      </c>
    </row>
    <row r="123" spans="3:11" x14ac:dyDescent="0.3">
      <c r="C123" s="22" t="s">
        <v>125</v>
      </c>
      <c r="D123" s="22" t="str">
        <f t="shared" si="2"/>
        <v>23 KernKern County Superintendent of Schools</v>
      </c>
      <c r="E123" s="22" t="s">
        <v>375</v>
      </c>
      <c r="F123" s="22" t="str">
        <f>IF(SUMMARY!$B$4=C123,MAX($F$1:F122)+1,"n/a")</f>
        <v>n/a</v>
      </c>
      <c r="G123" s="22" t="s">
        <v>376</v>
      </c>
      <c r="H123" s="39">
        <v>0</v>
      </c>
      <c r="I123" s="39">
        <v>0</v>
      </c>
      <c r="J123" s="39">
        <v>0</v>
      </c>
      <c r="K123" s="39">
        <v>0</v>
      </c>
    </row>
    <row r="124" spans="3:11" x14ac:dyDescent="0.3">
      <c r="C124" s="22" t="s">
        <v>125</v>
      </c>
      <c r="D124" s="22" t="str">
        <f t="shared" si="2"/>
        <v>23 KernKern Union High School District</v>
      </c>
      <c r="E124" s="22" t="s">
        <v>377</v>
      </c>
      <c r="F124" s="22" t="str">
        <f>IF(SUMMARY!$B$4=C124,MAX($F$1:F123)+1,"n/a")</f>
        <v>n/a</v>
      </c>
      <c r="G124" s="22" t="s">
        <v>378</v>
      </c>
      <c r="H124" s="39">
        <v>10250051</v>
      </c>
      <c r="I124" s="39">
        <v>10250051</v>
      </c>
      <c r="J124" s="39">
        <v>10250051</v>
      </c>
      <c r="K124" s="39">
        <v>10250051</v>
      </c>
    </row>
    <row r="125" spans="3:11" x14ac:dyDescent="0.3">
      <c r="C125" s="22" t="s">
        <v>125</v>
      </c>
      <c r="D125" s="22" t="str">
        <f t="shared" si="2"/>
        <v>23 KernMammoth Unified School District</v>
      </c>
      <c r="E125" s="22" t="s">
        <v>379</v>
      </c>
      <c r="F125" s="22" t="str">
        <f>IF(SUMMARY!$B$4=C125,MAX($F$1:F124)+1,"n/a")</f>
        <v>n/a</v>
      </c>
      <c r="G125" s="22" t="s">
        <v>380</v>
      </c>
      <c r="H125" s="39">
        <v>0</v>
      </c>
      <c r="I125" s="39">
        <v>0</v>
      </c>
      <c r="J125" s="39">
        <v>0</v>
      </c>
      <c r="K125" s="39">
        <v>0</v>
      </c>
    </row>
    <row r="126" spans="3:11" x14ac:dyDescent="0.3">
      <c r="C126" s="22" t="s">
        <v>125</v>
      </c>
      <c r="D126" s="22" t="str">
        <f t="shared" si="2"/>
        <v>23 KernMcFarland Unified School District</v>
      </c>
      <c r="E126" s="22" t="s">
        <v>381</v>
      </c>
      <c r="F126" s="22" t="str">
        <f>IF(SUMMARY!$B$4=C126,MAX($F$1:F125)+1,"n/a")</f>
        <v>n/a</v>
      </c>
      <c r="G126" s="22" t="s">
        <v>382</v>
      </c>
      <c r="H126" s="39">
        <v>296147</v>
      </c>
      <c r="I126" s="39">
        <v>296147</v>
      </c>
      <c r="J126" s="39">
        <v>296147</v>
      </c>
      <c r="K126" s="39">
        <v>296147</v>
      </c>
    </row>
    <row r="127" spans="3:11" x14ac:dyDescent="0.3">
      <c r="C127" s="22" t="s">
        <v>125</v>
      </c>
      <c r="D127" s="22" t="str">
        <f t="shared" si="2"/>
        <v>23 KernMojave Unified School District</v>
      </c>
      <c r="E127" s="22" t="s">
        <v>383</v>
      </c>
      <c r="F127" s="22" t="str">
        <f>IF(SUMMARY!$B$4=C127,MAX($F$1:F126)+1,"n/a")</f>
        <v>n/a</v>
      </c>
      <c r="G127" s="22" t="s">
        <v>384</v>
      </c>
      <c r="H127" s="39">
        <v>294500</v>
      </c>
      <c r="I127" s="39">
        <v>294500</v>
      </c>
      <c r="J127" s="39">
        <v>294500</v>
      </c>
      <c r="K127" s="39">
        <v>294500</v>
      </c>
    </row>
    <row r="128" spans="3:11" x14ac:dyDescent="0.3">
      <c r="C128" s="22" t="s">
        <v>125</v>
      </c>
      <c r="D128" s="22" t="str">
        <f t="shared" si="2"/>
        <v>23 KernMono County Office of Education</v>
      </c>
      <c r="E128" s="22" t="s">
        <v>385</v>
      </c>
      <c r="F128" s="22" t="str">
        <f>IF(SUMMARY!$B$4=C128,MAX($F$1:F127)+1,"n/a")</f>
        <v>n/a</v>
      </c>
      <c r="G128" s="22" t="s">
        <v>386</v>
      </c>
      <c r="H128" s="39">
        <v>205922</v>
      </c>
      <c r="I128" s="39">
        <v>205922</v>
      </c>
      <c r="J128" s="39">
        <v>205922</v>
      </c>
      <c r="K128" s="39">
        <v>205922</v>
      </c>
    </row>
    <row r="129" spans="3:11" x14ac:dyDescent="0.3">
      <c r="C129" s="22" t="s">
        <v>125</v>
      </c>
      <c r="D129" s="22" t="str">
        <f t="shared" si="2"/>
        <v>23 KernMuroc Joint Unified School District</v>
      </c>
      <c r="E129" s="22" t="s">
        <v>387</v>
      </c>
      <c r="F129" s="22" t="str">
        <f>IF(SUMMARY!$B$4=C129,MAX($F$1:F128)+1,"n/a")</f>
        <v>n/a</v>
      </c>
      <c r="G129" s="22" t="s">
        <v>388</v>
      </c>
      <c r="H129" s="39">
        <v>0</v>
      </c>
      <c r="I129" s="39">
        <v>0</v>
      </c>
      <c r="J129" s="39">
        <v>52000</v>
      </c>
      <c r="K129" s="39">
        <v>52000</v>
      </c>
    </row>
    <row r="130" spans="3:11" x14ac:dyDescent="0.3">
      <c r="C130" s="22" t="s">
        <v>125</v>
      </c>
      <c r="D130" s="22" t="str">
        <f t="shared" si="2"/>
        <v>23 KernPorterville Unified School District</v>
      </c>
      <c r="E130" s="22" t="s">
        <v>389</v>
      </c>
      <c r="F130" s="22" t="str">
        <f>IF(SUMMARY!$B$4=C130,MAX($F$1:F129)+1,"n/a")</f>
        <v>n/a</v>
      </c>
      <c r="G130" s="22" t="s">
        <v>390</v>
      </c>
      <c r="H130" s="39">
        <v>1388787</v>
      </c>
      <c r="I130" s="39">
        <v>1388787</v>
      </c>
      <c r="J130" s="39">
        <v>1388787</v>
      </c>
      <c r="K130" s="39">
        <v>1388787</v>
      </c>
    </row>
    <row r="131" spans="3:11" x14ac:dyDescent="0.3">
      <c r="C131" s="22" t="s">
        <v>125</v>
      </c>
      <c r="D131" s="22" t="str">
        <f t="shared" si="2"/>
        <v>23 KernSierra Sands Unified School District</v>
      </c>
      <c r="E131" s="22" t="s">
        <v>391</v>
      </c>
      <c r="F131" s="22" t="str">
        <f>IF(SUMMARY!$B$4=C131,MAX($F$1:F130)+1,"n/a")</f>
        <v>n/a</v>
      </c>
      <c r="G131" s="22" t="s">
        <v>392</v>
      </c>
      <c r="H131" s="39">
        <v>222750</v>
      </c>
      <c r="I131" s="39">
        <v>222750</v>
      </c>
      <c r="J131" s="39">
        <v>222750</v>
      </c>
      <c r="K131" s="39">
        <v>222750</v>
      </c>
    </row>
    <row r="132" spans="3:11" x14ac:dyDescent="0.3">
      <c r="C132" s="22" t="s">
        <v>125</v>
      </c>
      <c r="D132" s="22" t="str">
        <f t="shared" si="2"/>
        <v>23 KernTehachapi Unified School District</v>
      </c>
      <c r="E132" s="22" t="s">
        <v>393</v>
      </c>
      <c r="F132" s="22" t="str">
        <f>IF(SUMMARY!$B$4=C132,MAX($F$1:F131)+1,"n/a")</f>
        <v>n/a</v>
      </c>
      <c r="G132" s="22" t="s">
        <v>394</v>
      </c>
      <c r="H132" s="39">
        <v>187036</v>
      </c>
      <c r="I132" s="39">
        <v>187036</v>
      </c>
      <c r="J132" s="39">
        <v>187036</v>
      </c>
      <c r="K132" s="39">
        <v>187036</v>
      </c>
    </row>
    <row r="133" spans="3:11" x14ac:dyDescent="0.3">
      <c r="C133" s="22" t="s">
        <v>125</v>
      </c>
      <c r="D133" s="22" t="str">
        <f t="shared" si="2"/>
        <v>23 KernWasco Union High School District</v>
      </c>
      <c r="E133" s="22" t="s">
        <v>395</v>
      </c>
      <c r="F133" s="22" t="str">
        <f>IF(SUMMARY!$B$4=C133,MAX($F$1:F132)+1,"n/a")</f>
        <v>n/a</v>
      </c>
      <c r="G133" s="22" t="s">
        <v>396</v>
      </c>
      <c r="H133" s="39">
        <v>241292</v>
      </c>
      <c r="I133" s="39">
        <v>241292</v>
      </c>
      <c r="J133" s="39">
        <v>241292</v>
      </c>
      <c r="K133" s="39">
        <v>241292</v>
      </c>
    </row>
    <row r="134" spans="3:11" x14ac:dyDescent="0.3">
      <c r="C134" s="22" t="s">
        <v>128</v>
      </c>
      <c r="D134" s="22" t="str">
        <f t="shared" si="2"/>
        <v>24 Lake TahoeAlpine County Unified School District</v>
      </c>
      <c r="E134" s="22" t="s">
        <v>397</v>
      </c>
      <c r="F134" s="22" t="str">
        <f>IF(SUMMARY!$B$4=C134,MAX($F$1:F133)+1,"n/a")</f>
        <v>n/a</v>
      </c>
      <c r="G134" s="22" t="s">
        <v>398</v>
      </c>
      <c r="H134" s="39">
        <v>71429</v>
      </c>
      <c r="I134" s="39">
        <v>71429</v>
      </c>
      <c r="J134" s="39">
        <v>75000</v>
      </c>
      <c r="K134" s="39">
        <v>75000</v>
      </c>
    </row>
    <row r="135" spans="3:11" x14ac:dyDescent="0.3">
      <c r="C135" s="22" t="s">
        <v>128</v>
      </c>
      <c r="D135" s="22" t="str">
        <f t="shared" si="2"/>
        <v>24 Lake TahoeEl Dorado County Office of Education</v>
      </c>
      <c r="E135" s="22" t="s">
        <v>399</v>
      </c>
      <c r="F135" s="22" t="str">
        <f>IF(SUMMARY!$B$4=C135,MAX($F$1:F134)+1,"n/a")</f>
        <v>n/a</v>
      </c>
      <c r="G135" s="22" t="s">
        <v>400</v>
      </c>
      <c r="H135" s="39">
        <v>31000</v>
      </c>
      <c r="I135" s="39">
        <v>31000</v>
      </c>
      <c r="J135" s="39">
        <v>31000</v>
      </c>
      <c r="K135" s="39">
        <v>31000</v>
      </c>
    </row>
    <row r="136" spans="3:11" x14ac:dyDescent="0.3">
      <c r="C136" s="22" t="s">
        <v>128</v>
      </c>
      <c r="D136" s="22" t="str">
        <f t="shared" si="2"/>
        <v>24 Lake TahoeLake Tahoe Community College District</v>
      </c>
      <c r="E136" s="22" t="s">
        <v>401</v>
      </c>
      <c r="F136" s="22" t="str">
        <f>IF(SUMMARY!$B$4=C136,MAX($F$1:F135)+1,"n/a")</f>
        <v>n/a</v>
      </c>
      <c r="G136" s="22" t="s">
        <v>402</v>
      </c>
      <c r="H136" s="39">
        <v>622571</v>
      </c>
      <c r="I136" s="39">
        <v>622571</v>
      </c>
      <c r="J136" s="39">
        <v>644318</v>
      </c>
      <c r="K136" s="39">
        <v>644318</v>
      </c>
    </row>
    <row r="137" spans="3:11" x14ac:dyDescent="0.3">
      <c r="C137" s="22" t="s">
        <v>128</v>
      </c>
      <c r="D137" s="22" t="str">
        <f t="shared" ref="D137:D200" si="3">C137&amp;G137</f>
        <v>24 Lake TahoeLake Tahoe Unified School District</v>
      </c>
      <c r="E137" s="22" t="s">
        <v>403</v>
      </c>
      <c r="F137" s="22" t="str">
        <f>IF(SUMMARY!$B$4=C137,MAX($F$1:F136)+1,"n/a")</f>
        <v>n/a</v>
      </c>
      <c r="G137" s="22" t="s">
        <v>404</v>
      </c>
      <c r="H137" s="39">
        <v>100000</v>
      </c>
      <c r="I137" s="39">
        <v>100000</v>
      </c>
      <c r="J137" s="39">
        <v>100000</v>
      </c>
      <c r="K137" s="39">
        <v>100000</v>
      </c>
    </row>
    <row r="138" spans="3:11" x14ac:dyDescent="0.3">
      <c r="C138" s="22" t="s">
        <v>131</v>
      </c>
      <c r="D138" s="22" t="str">
        <f t="shared" si="3"/>
        <v>25 LassenBig Valley Joint Unified School District</v>
      </c>
      <c r="E138" s="22" t="s">
        <v>405</v>
      </c>
      <c r="F138" s="22" t="str">
        <f>IF(SUMMARY!$B$4=C138,MAX($F$1:F137)+1,"n/a")</f>
        <v>n/a</v>
      </c>
      <c r="G138" s="22" t="s">
        <v>406</v>
      </c>
      <c r="H138" s="39">
        <v>2139</v>
      </c>
      <c r="I138" s="39">
        <v>2139</v>
      </c>
      <c r="J138" s="39">
        <v>7500</v>
      </c>
      <c r="K138" s="39">
        <v>7500</v>
      </c>
    </row>
    <row r="139" spans="3:11" x14ac:dyDescent="0.3">
      <c r="C139" s="22" t="s">
        <v>131</v>
      </c>
      <c r="D139" s="22" t="str">
        <f t="shared" si="3"/>
        <v>25 LassenFort Sage Unified School District</v>
      </c>
      <c r="E139" s="22" t="s">
        <v>407</v>
      </c>
      <c r="F139" s="22" t="str">
        <f>IF(SUMMARY!$B$4=C139,MAX($F$1:F138)+1,"n/a")</f>
        <v>n/a</v>
      </c>
      <c r="G139" s="22" t="s">
        <v>408</v>
      </c>
      <c r="H139" s="39">
        <v>0</v>
      </c>
      <c r="I139" s="39">
        <v>0</v>
      </c>
      <c r="J139" s="39">
        <v>15000</v>
      </c>
      <c r="K139" s="39">
        <v>15000</v>
      </c>
    </row>
    <row r="140" spans="3:11" x14ac:dyDescent="0.3">
      <c r="C140" s="22" t="s">
        <v>131</v>
      </c>
      <c r="D140" s="22" t="str">
        <f t="shared" si="3"/>
        <v>25 LassenLassen Community College District</v>
      </c>
      <c r="E140" s="22" t="s">
        <v>409</v>
      </c>
      <c r="F140" s="22" t="str">
        <f>IF(SUMMARY!$B$4=C140,MAX($F$1:F139)+1,"n/a")</f>
        <v>n/a</v>
      </c>
      <c r="G140" s="22" t="s">
        <v>410</v>
      </c>
      <c r="H140" s="39">
        <v>662929</v>
      </c>
      <c r="I140" s="39">
        <v>662929</v>
      </c>
      <c r="J140" s="39">
        <v>661346</v>
      </c>
      <c r="K140" s="39">
        <v>661346</v>
      </c>
    </row>
    <row r="141" spans="3:11" x14ac:dyDescent="0.3">
      <c r="C141" s="22" t="s">
        <v>131</v>
      </c>
      <c r="D141" s="22" t="str">
        <f t="shared" si="3"/>
        <v>25 LassenLassen County Office of Education</v>
      </c>
      <c r="E141" s="22" t="s">
        <v>411</v>
      </c>
      <c r="F141" s="22" t="str">
        <f>IF(SUMMARY!$B$4=C141,MAX($F$1:F140)+1,"n/a")</f>
        <v>n/a</v>
      </c>
      <c r="G141" s="22" t="s">
        <v>412</v>
      </c>
      <c r="H141" s="39">
        <v>0</v>
      </c>
      <c r="I141" s="39">
        <v>0</v>
      </c>
      <c r="J141" s="39">
        <v>0</v>
      </c>
      <c r="K141" s="39">
        <v>0</v>
      </c>
    </row>
    <row r="142" spans="3:11" x14ac:dyDescent="0.3">
      <c r="C142" s="22" t="s">
        <v>131</v>
      </c>
      <c r="D142" s="22" t="str">
        <f t="shared" si="3"/>
        <v>25 LassenLassen Union High School District</v>
      </c>
      <c r="E142" s="22" t="s">
        <v>413</v>
      </c>
      <c r="F142" s="22" t="str">
        <f>IF(SUMMARY!$B$4=C142,MAX($F$1:F141)+1,"n/a")</f>
        <v>n/a</v>
      </c>
      <c r="G142" s="22" t="s">
        <v>414</v>
      </c>
      <c r="H142" s="39">
        <v>24941</v>
      </c>
      <c r="I142" s="39">
        <v>24941</v>
      </c>
      <c r="J142" s="39">
        <v>24941</v>
      </c>
      <c r="K142" s="39">
        <v>24941</v>
      </c>
    </row>
    <row r="143" spans="3:11" x14ac:dyDescent="0.3">
      <c r="C143" s="22" t="s">
        <v>131</v>
      </c>
      <c r="D143" s="22" t="str">
        <f t="shared" si="3"/>
        <v>25 LassenLong Valley Charter School</v>
      </c>
      <c r="E143" s="22" t="s">
        <v>415</v>
      </c>
      <c r="F143" s="22" t="str">
        <f>IF(SUMMARY!$B$4=C143,MAX($F$1:F142)+1,"n/a")</f>
        <v>n/a</v>
      </c>
      <c r="G143" s="22" t="s">
        <v>416</v>
      </c>
      <c r="H143" s="39">
        <v>82071</v>
      </c>
      <c r="I143" s="39">
        <v>82071</v>
      </c>
      <c r="J143" s="39">
        <v>82071</v>
      </c>
      <c r="K143" s="39">
        <v>82071</v>
      </c>
    </row>
    <row r="144" spans="3:11" x14ac:dyDescent="0.3">
      <c r="C144" s="22" t="s">
        <v>131</v>
      </c>
      <c r="D144" s="22" t="str">
        <f t="shared" si="3"/>
        <v>25 LassenModoc County Office of Education</v>
      </c>
      <c r="E144" s="22" t="s">
        <v>417</v>
      </c>
      <c r="F144" s="22" t="str">
        <f>IF(SUMMARY!$B$4=C144,MAX($F$1:F143)+1,"n/a")</f>
        <v>n/a</v>
      </c>
      <c r="G144" s="22" t="s">
        <v>418</v>
      </c>
      <c r="H144" s="39">
        <v>90000</v>
      </c>
      <c r="I144" s="39">
        <v>90000</v>
      </c>
      <c r="J144" s="39">
        <v>90000</v>
      </c>
      <c r="K144" s="39">
        <v>90000</v>
      </c>
    </row>
    <row r="145" spans="3:11" x14ac:dyDescent="0.3">
      <c r="C145" s="22" t="s">
        <v>131</v>
      </c>
      <c r="D145" s="22" t="str">
        <f t="shared" si="3"/>
        <v>25 LassenModoc Joint Unified School District</v>
      </c>
      <c r="E145" s="22" t="s">
        <v>419</v>
      </c>
      <c r="F145" s="22" t="str">
        <f>IF(SUMMARY!$B$4=C145,MAX($F$1:F144)+1,"n/a")</f>
        <v>n/a</v>
      </c>
      <c r="G145" s="22" t="s">
        <v>420</v>
      </c>
      <c r="H145" s="39">
        <v>0</v>
      </c>
      <c r="I145" s="39">
        <v>0</v>
      </c>
      <c r="J145" s="39">
        <v>0</v>
      </c>
      <c r="K145" s="39">
        <v>0</v>
      </c>
    </row>
    <row r="146" spans="3:11" x14ac:dyDescent="0.3">
      <c r="C146" s="22" t="s">
        <v>131</v>
      </c>
      <c r="D146" s="22" t="str">
        <f t="shared" si="3"/>
        <v>25 LassenShaffer Elementary School District</v>
      </c>
      <c r="E146" s="22" t="s">
        <v>421</v>
      </c>
      <c r="F146" s="22" t="str">
        <f>IF(SUMMARY!$B$4=C146,MAX($F$1:F145)+1,"n/a")</f>
        <v>n/a</v>
      </c>
      <c r="G146" s="22" t="s">
        <v>422</v>
      </c>
      <c r="H146" s="39">
        <v>0</v>
      </c>
      <c r="I146" s="39">
        <v>0</v>
      </c>
      <c r="J146" s="39">
        <v>0</v>
      </c>
      <c r="K146" s="39">
        <v>0</v>
      </c>
    </row>
    <row r="147" spans="3:11" x14ac:dyDescent="0.3">
      <c r="C147" s="22" t="s">
        <v>131</v>
      </c>
      <c r="D147" s="22" t="str">
        <f t="shared" si="3"/>
        <v>25 LassenSurprise Valley Joint Unified School District</v>
      </c>
      <c r="E147" s="22" t="s">
        <v>423</v>
      </c>
      <c r="F147" s="22" t="str">
        <f>IF(SUMMARY!$B$4=C147,MAX($F$1:F146)+1,"n/a")</f>
        <v>n/a</v>
      </c>
      <c r="G147" s="22" t="s">
        <v>424</v>
      </c>
      <c r="H147" s="39">
        <v>0</v>
      </c>
      <c r="I147" s="39">
        <v>0</v>
      </c>
      <c r="J147" s="39">
        <v>0</v>
      </c>
      <c r="K147" s="39">
        <v>0</v>
      </c>
    </row>
    <row r="148" spans="3:11" x14ac:dyDescent="0.3">
      <c r="C148" s="22" t="s">
        <v>131</v>
      </c>
      <c r="D148" s="22" t="str">
        <f t="shared" si="3"/>
        <v>25 LassenWestwood Unified School District</v>
      </c>
      <c r="E148" s="22" t="s">
        <v>425</v>
      </c>
      <c r="F148" s="22" t="str">
        <f>IF(SUMMARY!$B$4=C148,MAX($F$1:F147)+1,"n/a")</f>
        <v>n/a</v>
      </c>
      <c r="G148" s="22" t="s">
        <v>426</v>
      </c>
      <c r="H148" s="39">
        <v>5000</v>
      </c>
      <c r="I148" s="39">
        <v>5000</v>
      </c>
      <c r="J148" s="39">
        <v>12000</v>
      </c>
      <c r="K148" s="39">
        <v>12000</v>
      </c>
    </row>
    <row r="149" spans="3:11" x14ac:dyDescent="0.3">
      <c r="C149" s="22" t="s">
        <v>134</v>
      </c>
      <c r="D149" s="22" t="str">
        <f t="shared" si="3"/>
        <v>26 Long BeachLong Beach Community College District</v>
      </c>
      <c r="E149" s="22" t="s">
        <v>427</v>
      </c>
      <c r="F149" s="22" t="str">
        <f>IF(SUMMARY!$B$4=C149,MAX($F$1:F148)+1,"n/a")</f>
        <v>n/a</v>
      </c>
      <c r="G149" s="22" t="s">
        <v>428</v>
      </c>
      <c r="H149" s="39">
        <v>1076263</v>
      </c>
      <c r="I149" s="39">
        <v>1076263</v>
      </c>
      <c r="J149" s="39">
        <v>1135280</v>
      </c>
      <c r="K149" s="39">
        <v>1135280</v>
      </c>
    </row>
    <row r="150" spans="3:11" x14ac:dyDescent="0.3">
      <c r="C150" s="22" t="s">
        <v>134</v>
      </c>
      <c r="D150" s="22" t="str">
        <f t="shared" si="3"/>
        <v>26 Long BeachLong Beach Unified School District</v>
      </c>
      <c r="E150" s="22" t="s">
        <v>429</v>
      </c>
      <c r="F150" s="22" t="str">
        <f>IF(SUMMARY!$B$4=C150,MAX($F$1:F149)+1,"n/a")</f>
        <v>n/a</v>
      </c>
      <c r="G150" s="22" t="s">
        <v>430</v>
      </c>
      <c r="H150" s="39">
        <v>1128240</v>
      </c>
      <c r="I150" s="39">
        <v>1128240</v>
      </c>
      <c r="J150" s="39">
        <v>1135280</v>
      </c>
      <c r="K150" s="39">
        <v>1135280</v>
      </c>
    </row>
    <row r="151" spans="3:11" x14ac:dyDescent="0.3">
      <c r="C151" s="22" t="s">
        <v>137</v>
      </c>
      <c r="D151" s="22" t="str">
        <f t="shared" si="3"/>
        <v>27 Los AngelesBurbank Unified School District</v>
      </c>
      <c r="E151" s="22" t="s">
        <v>431</v>
      </c>
      <c r="F151" s="22" t="str">
        <f>IF(SUMMARY!$B$4=C151,MAX($F$1:F150)+1,"n/a")</f>
        <v>n/a</v>
      </c>
      <c r="G151" s="22" t="s">
        <v>432</v>
      </c>
      <c r="H151" s="39">
        <v>2386239</v>
      </c>
      <c r="I151" s="39">
        <v>2386239</v>
      </c>
      <c r="J151" s="39">
        <v>2404739</v>
      </c>
      <c r="K151" s="39">
        <v>2404739</v>
      </c>
    </row>
    <row r="152" spans="3:11" x14ac:dyDescent="0.3">
      <c r="C152" s="22" t="s">
        <v>137</v>
      </c>
      <c r="D152" s="22" t="str">
        <f t="shared" si="3"/>
        <v>27 Los AngelesCulver City Unified School District</v>
      </c>
      <c r="E152" s="22" t="s">
        <v>433</v>
      </c>
      <c r="F152" s="22" t="str">
        <f>IF(SUMMARY!$B$4=C152,MAX($F$1:F151)+1,"n/a")</f>
        <v>n/a</v>
      </c>
      <c r="G152" s="22" t="s">
        <v>434</v>
      </c>
      <c r="H152" s="39">
        <v>1451825</v>
      </c>
      <c r="I152" s="39">
        <v>1451825</v>
      </c>
      <c r="J152" s="39">
        <v>1462397</v>
      </c>
      <c r="K152" s="39">
        <v>1462397</v>
      </c>
    </row>
    <row r="153" spans="3:11" x14ac:dyDescent="0.3">
      <c r="C153" s="22" t="s">
        <v>137</v>
      </c>
      <c r="D153" s="22" t="str">
        <f t="shared" si="3"/>
        <v>27 Los AngelesLos Angeles Community College District</v>
      </c>
      <c r="E153" s="22" t="s">
        <v>435</v>
      </c>
      <c r="F153" s="22" t="str">
        <f>IF(SUMMARY!$B$4=C153,MAX($F$1:F152)+1,"n/a")</f>
        <v>n/a</v>
      </c>
      <c r="G153" s="22" t="s">
        <v>436</v>
      </c>
      <c r="H153" s="39">
        <v>7000000</v>
      </c>
      <c r="I153" s="39">
        <v>7000000</v>
      </c>
      <c r="J153" s="39">
        <v>7185004</v>
      </c>
      <c r="K153" s="39">
        <v>7185004</v>
      </c>
    </row>
    <row r="154" spans="3:11" x14ac:dyDescent="0.3">
      <c r="C154" s="22" t="s">
        <v>137</v>
      </c>
      <c r="D154" s="22" t="str">
        <f t="shared" si="3"/>
        <v>27 Los AngelesLos Angeles Unified School District</v>
      </c>
      <c r="E154" s="22" t="s">
        <v>437</v>
      </c>
      <c r="F154" s="22" t="str">
        <f>IF(SUMMARY!$B$4=C154,MAX($F$1:F153)+1,"n/a")</f>
        <v>n/a</v>
      </c>
      <c r="G154" s="22" t="s">
        <v>438</v>
      </c>
      <c r="H154" s="39">
        <v>94613746</v>
      </c>
      <c r="I154" s="39">
        <v>94613746</v>
      </c>
      <c r="J154" s="39">
        <v>95187273</v>
      </c>
      <c r="K154" s="39">
        <v>95187273</v>
      </c>
    </row>
    <row r="155" spans="3:11" x14ac:dyDescent="0.3">
      <c r="C155" s="22" t="s">
        <v>137</v>
      </c>
      <c r="D155" s="22" t="str">
        <f t="shared" si="3"/>
        <v>27 Los AngelesMontebello Unified School District</v>
      </c>
      <c r="E155" s="22" t="s">
        <v>439</v>
      </c>
      <c r="F155" s="22" t="str">
        <f>IF(SUMMARY!$B$4=C155,MAX($F$1:F154)+1,"n/a")</f>
        <v>n/a</v>
      </c>
      <c r="G155" s="22" t="s">
        <v>440</v>
      </c>
      <c r="H155" s="39">
        <v>15505002</v>
      </c>
      <c r="I155" s="39">
        <v>15505002</v>
      </c>
      <c r="J155" s="39">
        <v>15588254</v>
      </c>
      <c r="K155" s="39">
        <v>15588254</v>
      </c>
    </row>
    <row r="156" spans="3:11" x14ac:dyDescent="0.3">
      <c r="C156" s="22" t="s">
        <v>140</v>
      </c>
      <c r="D156" s="22" t="str">
        <f t="shared" si="3"/>
        <v>28 Capital (Los Rios)Amador County Unified School District</v>
      </c>
      <c r="E156" s="22" t="s">
        <v>441</v>
      </c>
      <c r="F156" s="22" t="str">
        <f>IF(SUMMARY!$B$4=C156,MAX($F$1:F155)+1,"n/a")</f>
        <v>n/a</v>
      </c>
      <c r="G156" s="22" t="s">
        <v>442</v>
      </c>
      <c r="H156" s="39">
        <v>592711</v>
      </c>
      <c r="I156" s="39">
        <v>592711</v>
      </c>
      <c r="J156" s="39">
        <v>592711</v>
      </c>
      <c r="K156" s="39">
        <v>592711</v>
      </c>
    </row>
    <row r="157" spans="3:11" x14ac:dyDescent="0.3">
      <c r="C157" s="22" t="s">
        <v>140</v>
      </c>
      <c r="D157" s="22" t="str">
        <f t="shared" si="3"/>
        <v>28 Capital (Los Rios)Center Joint Unified School District</v>
      </c>
      <c r="E157" s="22" t="s">
        <v>443</v>
      </c>
      <c r="F157" s="22" t="str">
        <f>IF(SUMMARY!$B$4=C157,MAX($F$1:F156)+1,"n/a")</f>
        <v>n/a</v>
      </c>
      <c r="G157" s="22" t="s">
        <v>444</v>
      </c>
      <c r="H157" s="39">
        <v>185012</v>
      </c>
      <c r="I157" s="39">
        <v>185012</v>
      </c>
      <c r="J157" s="39">
        <v>185012</v>
      </c>
      <c r="K157" s="39">
        <v>185012</v>
      </c>
    </row>
    <row r="158" spans="3:11" x14ac:dyDescent="0.3">
      <c r="C158" s="22" t="s">
        <v>140</v>
      </c>
      <c r="D158" s="22" t="str">
        <f t="shared" si="3"/>
        <v>28 Capital (Los Rios)Davis Joint Unified School District</v>
      </c>
      <c r="E158" s="22" t="s">
        <v>445</v>
      </c>
      <c r="F158" s="22" t="str">
        <f>IF(SUMMARY!$B$4=C158,MAX($F$1:F157)+1,"n/a")</f>
        <v>n/a</v>
      </c>
      <c r="G158" s="22" t="s">
        <v>446</v>
      </c>
      <c r="H158" s="39">
        <v>304333</v>
      </c>
      <c r="I158" s="39">
        <v>304333</v>
      </c>
      <c r="J158" s="39">
        <v>304333</v>
      </c>
      <c r="K158" s="39">
        <v>304333</v>
      </c>
    </row>
    <row r="159" spans="3:11" x14ac:dyDescent="0.3">
      <c r="C159" s="22" t="s">
        <v>140</v>
      </c>
      <c r="D159" s="22" t="str">
        <f t="shared" si="3"/>
        <v>28 Capital (Los Rios)El Dorado County Office of Education</v>
      </c>
      <c r="E159" s="22" t="s">
        <v>447</v>
      </c>
      <c r="F159" s="22" t="str">
        <f>IF(SUMMARY!$B$4=C159,MAX($F$1:F158)+1,"n/a")</f>
        <v>n/a</v>
      </c>
      <c r="G159" s="22" t="s">
        <v>400</v>
      </c>
      <c r="H159" s="39">
        <v>170071</v>
      </c>
      <c r="I159" s="39">
        <v>170071</v>
      </c>
      <c r="J159" s="39">
        <v>170071</v>
      </c>
      <c r="K159" s="39">
        <v>170071</v>
      </c>
    </row>
    <row r="160" spans="3:11" x14ac:dyDescent="0.3">
      <c r="C160" s="22" t="s">
        <v>140</v>
      </c>
      <c r="D160" s="22" t="str">
        <f t="shared" si="3"/>
        <v>28 Capital (Los Rios)Elk Grove Unified School District</v>
      </c>
      <c r="E160" s="22" t="s">
        <v>448</v>
      </c>
      <c r="F160" s="22" t="str">
        <f>IF(SUMMARY!$B$4=C160,MAX($F$1:F159)+1,"n/a")</f>
        <v>n/a</v>
      </c>
      <c r="G160" s="22" t="s">
        <v>449</v>
      </c>
      <c r="H160" s="39">
        <v>1838942</v>
      </c>
      <c r="I160" s="39">
        <v>1838942</v>
      </c>
      <c r="J160" s="39">
        <v>1838942</v>
      </c>
      <c r="K160" s="39">
        <v>1838942</v>
      </c>
    </row>
    <row r="161" spans="3:11" x14ac:dyDescent="0.3">
      <c r="C161" s="22" t="s">
        <v>140</v>
      </c>
      <c r="D161" s="22" t="str">
        <f t="shared" si="3"/>
        <v>28 Capital (Los Rios)Folsom-Cordova Unified School District</v>
      </c>
      <c r="E161" s="22" t="s">
        <v>450</v>
      </c>
      <c r="F161" s="22" t="str">
        <f>IF(SUMMARY!$B$4=C161,MAX($F$1:F160)+1,"n/a")</f>
        <v>n/a</v>
      </c>
      <c r="G161" s="22" t="s">
        <v>451</v>
      </c>
      <c r="H161" s="39">
        <v>602568</v>
      </c>
      <c r="I161" s="39">
        <v>602568</v>
      </c>
      <c r="J161" s="39">
        <v>602568</v>
      </c>
      <c r="K161" s="39">
        <v>602568</v>
      </c>
    </row>
    <row r="162" spans="3:11" x14ac:dyDescent="0.3">
      <c r="C162" s="22" t="s">
        <v>140</v>
      </c>
      <c r="D162" s="22" t="str">
        <f t="shared" si="3"/>
        <v>28 Capital (Los Rios)Galt Joint Union High School District</v>
      </c>
      <c r="E162" s="22" t="s">
        <v>452</v>
      </c>
      <c r="F162" s="22" t="str">
        <f>IF(SUMMARY!$B$4=C162,MAX($F$1:F161)+1,"n/a")</f>
        <v>n/a</v>
      </c>
      <c r="G162" s="22" t="s">
        <v>453</v>
      </c>
      <c r="H162" s="39">
        <v>301621</v>
      </c>
      <c r="I162" s="39">
        <v>301621</v>
      </c>
      <c r="J162" s="39">
        <v>301621</v>
      </c>
      <c r="K162" s="39">
        <v>301621</v>
      </c>
    </row>
    <row r="163" spans="3:11" x14ac:dyDescent="0.3">
      <c r="C163" s="22" t="s">
        <v>140</v>
      </c>
      <c r="D163" s="22" t="str">
        <f t="shared" si="3"/>
        <v>28 Capital (Los Rios)Los Rios Community College District</v>
      </c>
      <c r="E163" s="22" t="s">
        <v>454</v>
      </c>
      <c r="F163" s="22" t="str">
        <f>IF(SUMMARY!$B$4=C163,MAX($F$1:F162)+1,"n/a")</f>
        <v>n/a</v>
      </c>
      <c r="G163" s="22" t="s">
        <v>455</v>
      </c>
      <c r="H163" s="39">
        <v>0</v>
      </c>
      <c r="I163" s="39">
        <v>0</v>
      </c>
      <c r="J163" s="39">
        <v>0</v>
      </c>
      <c r="K163" s="39">
        <v>0</v>
      </c>
    </row>
    <row r="164" spans="3:11" x14ac:dyDescent="0.3">
      <c r="C164" s="22" t="s">
        <v>140</v>
      </c>
      <c r="D164" s="22" t="str">
        <f t="shared" si="3"/>
        <v>28 Capital (Los Rios)Natomas Unified School District</v>
      </c>
      <c r="E164" s="22" t="s">
        <v>456</v>
      </c>
      <c r="F164" s="22" t="str">
        <f>IF(SUMMARY!$B$4=C164,MAX($F$1:F163)+1,"n/a")</f>
        <v>n/a</v>
      </c>
      <c r="G164" s="22" t="s">
        <v>457</v>
      </c>
      <c r="H164" s="39">
        <v>252262</v>
      </c>
      <c r="I164" s="39">
        <v>252262</v>
      </c>
      <c r="J164" s="39">
        <v>252262</v>
      </c>
      <c r="K164" s="39">
        <v>252262</v>
      </c>
    </row>
    <row r="165" spans="3:11" x14ac:dyDescent="0.3">
      <c r="C165" s="22" t="s">
        <v>140</v>
      </c>
      <c r="D165" s="22" t="str">
        <f t="shared" si="3"/>
        <v>28 Capital (Los Rios)Sacramento City Unified School District</v>
      </c>
      <c r="E165" s="22" t="s">
        <v>458</v>
      </c>
      <c r="F165" s="22" t="str">
        <f>IF(SUMMARY!$B$4=C165,MAX($F$1:F164)+1,"n/a")</f>
        <v>n/a</v>
      </c>
      <c r="G165" s="22" t="s">
        <v>459</v>
      </c>
      <c r="H165" s="39">
        <v>1079980</v>
      </c>
      <c r="I165" s="39">
        <v>1079980</v>
      </c>
      <c r="J165" s="39">
        <v>1079980</v>
      </c>
      <c r="K165" s="39">
        <v>1079980</v>
      </c>
    </row>
    <row r="166" spans="3:11" x14ac:dyDescent="0.3">
      <c r="C166" s="22" t="s">
        <v>140</v>
      </c>
      <c r="D166" s="22" t="str">
        <f t="shared" si="3"/>
        <v>28 Capital (Los Rios)Sacramento County Office of Education</v>
      </c>
      <c r="E166" s="22" t="s">
        <v>460</v>
      </c>
      <c r="F166" s="22" t="str">
        <f>IF(SUMMARY!$B$4=C166,MAX($F$1:F165)+1,"n/a")</f>
        <v>n/a</v>
      </c>
      <c r="G166" s="22" t="s">
        <v>461</v>
      </c>
      <c r="H166" s="39">
        <v>1134448</v>
      </c>
      <c r="I166" s="39">
        <v>1134448</v>
      </c>
      <c r="J166" s="39">
        <v>1316178</v>
      </c>
      <c r="K166" s="39">
        <v>1316178</v>
      </c>
    </row>
    <row r="167" spans="3:11" x14ac:dyDescent="0.3">
      <c r="C167" s="22" t="s">
        <v>140</v>
      </c>
      <c r="D167" s="22" t="str">
        <f t="shared" si="3"/>
        <v>28 Capital (Los Rios)San Juan Unified School District</v>
      </c>
      <c r="E167" s="22" t="s">
        <v>462</v>
      </c>
      <c r="F167" s="22" t="str">
        <f>IF(SUMMARY!$B$4=C167,MAX($F$1:F166)+1,"n/a")</f>
        <v>n/a</v>
      </c>
      <c r="G167" s="22" t="s">
        <v>463</v>
      </c>
      <c r="H167" s="39">
        <v>1502789</v>
      </c>
      <c r="I167" s="39">
        <v>1502789</v>
      </c>
      <c r="J167" s="39">
        <v>1502789</v>
      </c>
      <c r="K167" s="39">
        <v>1502789</v>
      </c>
    </row>
    <row r="168" spans="3:11" x14ac:dyDescent="0.3">
      <c r="C168" s="22" t="s">
        <v>140</v>
      </c>
      <c r="D168" s="22" t="str">
        <f t="shared" si="3"/>
        <v>28 Capital (Los Rios)Twin Rivers Unified School District</v>
      </c>
      <c r="E168" s="22" t="s">
        <v>464</v>
      </c>
      <c r="F168" s="22" t="str">
        <f>IF(SUMMARY!$B$4=C168,MAX($F$1:F167)+1,"n/a")</f>
        <v>n/a</v>
      </c>
      <c r="G168" s="22" t="s">
        <v>465</v>
      </c>
      <c r="H168" s="39">
        <v>2653394</v>
      </c>
      <c r="I168" s="39">
        <v>2653394</v>
      </c>
      <c r="J168" s="39">
        <v>2653394</v>
      </c>
      <c r="K168" s="39">
        <v>2653394</v>
      </c>
    </row>
    <row r="169" spans="3:11" x14ac:dyDescent="0.3">
      <c r="C169" s="22" t="s">
        <v>140</v>
      </c>
      <c r="D169" s="22" t="str">
        <f t="shared" si="3"/>
        <v>28 Capital (Los Rios)Washington Unified School District</v>
      </c>
      <c r="E169" s="22" t="s">
        <v>466</v>
      </c>
      <c r="F169" s="22" t="str">
        <f>IF(SUMMARY!$B$4=C169,MAX($F$1:F168)+1,"n/a")</f>
        <v>n/a</v>
      </c>
      <c r="G169" s="22" t="s">
        <v>467</v>
      </c>
      <c r="H169" s="39">
        <v>328596</v>
      </c>
      <c r="I169" s="39">
        <v>328596</v>
      </c>
      <c r="J169" s="39">
        <v>328596</v>
      </c>
      <c r="K169" s="39">
        <v>328596</v>
      </c>
    </row>
    <row r="170" spans="3:11" x14ac:dyDescent="0.3">
      <c r="C170" s="22" t="s">
        <v>143</v>
      </c>
      <c r="D170" s="22" t="str">
        <f t="shared" si="3"/>
        <v>29 MarinMarin Community College District</v>
      </c>
      <c r="E170" s="22" t="s">
        <v>468</v>
      </c>
      <c r="F170" s="22" t="str">
        <f>IF(SUMMARY!$B$4=C170,MAX($F$1:F169)+1,"n/a")</f>
        <v>n/a</v>
      </c>
      <c r="G170" s="22" t="s">
        <v>469</v>
      </c>
      <c r="H170" s="39">
        <v>235000</v>
      </c>
      <c r="I170" s="39">
        <v>235000</v>
      </c>
      <c r="J170" s="39">
        <v>235000</v>
      </c>
      <c r="K170" s="39">
        <v>235000</v>
      </c>
    </row>
    <row r="171" spans="3:11" x14ac:dyDescent="0.3">
      <c r="C171" s="22" t="s">
        <v>143</v>
      </c>
      <c r="D171" s="22" t="str">
        <f t="shared" si="3"/>
        <v>29 MarinMarin County Office of Education</v>
      </c>
      <c r="E171" s="22" t="s">
        <v>470</v>
      </c>
      <c r="F171" s="22" t="str">
        <f>IF(SUMMARY!$B$4=C171,MAX($F$1:F170)+1,"n/a")</f>
        <v>n/a</v>
      </c>
      <c r="G171" s="22" t="s">
        <v>471</v>
      </c>
      <c r="H171" s="39">
        <v>160000</v>
      </c>
      <c r="I171" s="39">
        <v>160000</v>
      </c>
      <c r="J171" s="39">
        <v>160000</v>
      </c>
      <c r="K171" s="39">
        <v>160000</v>
      </c>
    </row>
    <row r="172" spans="3:11" x14ac:dyDescent="0.3">
      <c r="C172" s="22" t="s">
        <v>143</v>
      </c>
      <c r="D172" s="22" t="str">
        <f t="shared" si="3"/>
        <v>29 MarinNovato Unified School District</v>
      </c>
      <c r="E172" s="22" t="s">
        <v>472</v>
      </c>
      <c r="F172" s="22" t="str">
        <f>IF(SUMMARY!$B$4=C172,MAX($F$1:F171)+1,"n/a")</f>
        <v>n/a</v>
      </c>
      <c r="G172" s="22" t="s">
        <v>473</v>
      </c>
      <c r="H172" s="39">
        <v>180144</v>
      </c>
      <c r="I172" s="39">
        <v>180144</v>
      </c>
      <c r="J172" s="39">
        <v>180144</v>
      </c>
      <c r="K172" s="39">
        <v>180144</v>
      </c>
    </row>
    <row r="173" spans="3:11" x14ac:dyDescent="0.3">
      <c r="C173" s="22" t="s">
        <v>143</v>
      </c>
      <c r="D173" s="22" t="str">
        <f t="shared" si="3"/>
        <v>29 MarinSan Rafael City High School District</v>
      </c>
      <c r="E173" s="22" t="s">
        <v>474</v>
      </c>
      <c r="F173" s="22" t="str">
        <f>IF(SUMMARY!$B$4=C173,MAX($F$1:F172)+1,"n/a")</f>
        <v>n/a</v>
      </c>
      <c r="G173" s="22" t="s">
        <v>475</v>
      </c>
      <c r="H173" s="39">
        <v>100000</v>
      </c>
      <c r="I173" s="39">
        <v>100000</v>
      </c>
      <c r="J173" s="39">
        <v>123016</v>
      </c>
      <c r="K173" s="39">
        <v>123016</v>
      </c>
    </row>
    <row r="174" spans="3:11" x14ac:dyDescent="0.3">
      <c r="C174" s="22" t="s">
        <v>143</v>
      </c>
      <c r="D174" s="22" t="str">
        <f t="shared" si="3"/>
        <v>29 MarinShoreline Unified School District</v>
      </c>
      <c r="E174" s="22" t="s">
        <v>476</v>
      </c>
      <c r="F174" s="22" t="str">
        <f>IF(SUMMARY!$B$4=C174,MAX($F$1:F173)+1,"n/a")</f>
        <v>n/a</v>
      </c>
      <c r="G174" s="22" t="s">
        <v>477</v>
      </c>
      <c r="H174" s="39">
        <v>0</v>
      </c>
      <c r="I174" s="39">
        <v>0</v>
      </c>
      <c r="J174" s="39">
        <v>0</v>
      </c>
      <c r="K174" s="39">
        <v>0</v>
      </c>
    </row>
    <row r="175" spans="3:11" x14ac:dyDescent="0.3">
      <c r="C175" s="22" t="s">
        <v>143</v>
      </c>
      <c r="D175" s="22" t="str">
        <f t="shared" si="3"/>
        <v>29 MarinTamalpais Union High School District</v>
      </c>
      <c r="E175" s="22" t="s">
        <v>478</v>
      </c>
      <c r="F175" s="22" t="str">
        <f>IF(SUMMARY!$B$4=C175,MAX($F$1:F174)+1,"n/a")</f>
        <v>n/a</v>
      </c>
      <c r="G175" s="22" t="s">
        <v>479</v>
      </c>
      <c r="H175" s="39">
        <v>699161</v>
      </c>
      <c r="I175" s="39">
        <v>699161</v>
      </c>
      <c r="J175" s="39">
        <v>699161</v>
      </c>
      <c r="K175" s="39">
        <v>699161</v>
      </c>
    </row>
    <row r="176" spans="3:11" x14ac:dyDescent="0.3">
      <c r="C176" s="22" t="s">
        <v>146</v>
      </c>
      <c r="D176" s="22" t="str">
        <f t="shared" si="3"/>
        <v>30 Mendocino-LakeAnderson Valley Unified School District</v>
      </c>
      <c r="E176" s="22" t="s">
        <v>480</v>
      </c>
      <c r="F176" s="22" t="str">
        <f>IF(SUMMARY!$B$4=C176,MAX($F$1:F175)+1,"n/a")</f>
        <v>n/a</v>
      </c>
      <c r="G176" s="22" t="s">
        <v>481</v>
      </c>
      <c r="H176" s="39">
        <v>39017</v>
      </c>
      <c r="I176" s="39">
        <v>39017</v>
      </c>
      <c r="J176" s="39">
        <v>39017</v>
      </c>
      <c r="K176" s="39">
        <v>39017</v>
      </c>
    </row>
    <row r="177" spans="3:11" x14ac:dyDescent="0.3">
      <c r="C177" s="22" t="s">
        <v>146</v>
      </c>
      <c r="D177" s="22" t="str">
        <f t="shared" si="3"/>
        <v>30 Mendocino-LakeKelseyville Unified School District</v>
      </c>
      <c r="E177" s="22" t="s">
        <v>482</v>
      </c>
      <c r="F177" s="22" t="str">
        <f>IF(SUMMARY!$B$4=C177,MAX($F$1:F176)+1,"n/a")</f>
        <v>n/a</v>
      </c>
      <c r="G177" s="22" t="s">
        <v>483</v>
      </c>
      <c r="H177" s="39">
        <v>16181</v>
      </c>
      <c r="I177" s="39">
        <v>16181</v>
      </c>
      <c r="J177" s="39">
        <v>16181</v>
      </c>
      <c r="K177" s="39">
        <v>16181</v>
      </c>
    </row>
    <row r="178" spans="3:11" x14ac:dyDescent="0.3">
      <c r="C178" s="22" t="s">
        <v>146</v>
      </c>
      <c r="D178" s="22" t="str">
        <f t="shared" si="3"/>
        <v>30 Mendocino-LakeLake County Office of Education</v>
      </c>
      <c r="E178" s="22" t="s">
        <v>484</v>
      </c>
      <c r="F178" s="22" t="str">
        <f>IF(SUMMARY!$B$4=C178,MAX($F$1:F177)+1,"n/a")</f>
        <v>n/a</v>
      </c>
      <c r="G178" s="22" t="s">
        <v>485</v>
      </c>
      <c r="H178" s="39">
        <v>0</v>
      </c>
      <c r="I178" s="39">
        <v>0</v>
      </c>
      <c r="J178" s="39">
        <v>0</v>
      </c>
      <c r="K178" s="39">
        <v>0</v>
      </c>
    </row>
    <row r="179" spans="3:11" x14ac:dyDescent="0.3">
      <c r="C179" s="22" t="s">
        <v>146</v>
      </c>
      <c r="D179" s="22" t="str">
        <f t="shared" si="3"/>
        <v>30 Mendocino-LakeMendocino County Office of Education</v>
      </c>
      <c r="E179" s="22" t="s">
        <v>486</v>
      </c>
      <c r="F179" s="22" t="str">
        <f>IF(SUMMARY!$B$4=C179,MAX($F$1:F178)+1,"n/a")</f>
        <v>n/a</v>
      </c>
      <c r="G179" s="22" t="s">
        <v>487</v>
      </c>
      <c r="H179" s="39">
        <v>0</v>
      </c>
      <c r="I179" s="39">
        <v>0</v>
      </c>
      <c r="J179" s="39">
        <v>0</v>
      </c>
      <c r="K179" s="39">
        <v>0</v>
      </c>
    </row>
    <row r="180" spans="3:11" x14ac:dyDescent="0.3">
      <c r="C180" s="22" t="s">
        <v>146</v>
      </c>
      <c r="D180" s="22" t="str">
        <f t="shared" si="3"/>
        <v>30 Mendocino-LakeMendocino-Lake Community College District</v>
      </c>
      <c r="E180" s="22" t="s">
        <v>488</v>
      </c>
      <c r="F180" s="22" t="str">
        <f>IF(SUMMARY!$B$4=C180,MAX($F$1:F179)+1,"n/a")</f>
        <v>n/a</v>
      </c>
      <c r="G180" s="22" t="s">
        <v>489</v>
      </c>
      <c r="H180" s="39">
        <v>750000</v>
      </c>
      <c r="I180" s="39">
        <v>750000</v>
      </c>
      <c r="J180" s="39">
        <v>773016</v>
      </c>
      <c r="K180" s="39">
        <v>773016</v>
      </c>
    </row>
    <row r="181" spans="3:11" x14ac:dyDescent="0.3">
      <c r="C181" s="22" t="s">
        <v>146</v>
      </c>
      <c r="D181" s="22" t="str">
        <f t="shared" si="3"/>
        <v>30 Mendocino-LakeRound Valley Unified School District</v>
      </c>
      <c r="E181" s="22" t="s">
        <v>490</v>
      </c>
      <c r="F181" s="22" t="str">
        <f>IF(SUMMARY!$B$4=C181,MAX($F$1:F180)+1,"n/a")</f>
        <v>n/a</v>
      </c>
      <c r="G181" s="22" t="s">
        <v>491</v>
      </c>
      <c r="H181" s="39">
        <v>0</v>
      </c>
      <c r="I181" s="39">
        <v>0</v>
      </c>
      <c r="J181" s="39">
        <v>0</v>
      </c>
      <c r="K181" s="39">
        <v>0</v>
      </c>
    </row>
    <row r="182" spans="3:11" x14ac:dyDescent="0.3">
      <c r="C182" s="22" t="s">
        <v>146</v>
      </c>
      <c r="D182" s="22" t="str">
        <f t="shared" si="3"/>
        <v>30 Mendocino-LakeUkiah Unified School District</v>
      </c>
      <c r="E182" s="22" t="s">
        <v>492</v>
      </c>
      <c r="F182" s="22" t="str">
        <f>IF(SUMMARY!$B$4=C182,MAX($F$1:F181)+1,"n/a")</f>
        <v>n/a</v>
      </c>
      <c r="G182" s="22" t="s">
        <v>493</v>
      </c>
      <c r="H182" s="39">
        <v>594365</v>
      </c>
      <c r="I182" s="39">
        <v>594365</v>
      </c>
      <c r="J182" s="39">
        <v>594365</v>
      </c>
      <c r="K182" s="39">
        <v>594365</v>
      </c>
    </row>
    <row r="183" spans="3:11" x14ac:dyDescent="0.3">
      <c r="C183" s="22" t="s">
        <v>149</v>
      </c>
      <c r="D183" s="22" t="str">
        <f t="shared" si="3"/>
        <v>31 Gateway (Merced)Delhi Unified School District</v>
      </c>
      <c r="E183" s="22" t="s">
        <v>494</v>
      </c>
      <c r="F183" s="22" t="str">
        <f>IF(SUMMARY!$B$4=C183,MAX($F$1:F182)+1,"n/a")</f>
        <v>n/a</v>
      </c>
      <c r="G183" s="22" t="s">
        <v>495</v>
      </c>
      <c r="H183" s="39">
        <v>139401</v>
      </c>
      <c r="I183" s="39">
        <v>139401</v>
      </c>
      <c r="J183" s="39">
        <v>164943</v>
      </c>
      <c r="K183" s="39">
        <v>164943</v>
      </c>
    </row>
    <row r="184" spans="3:11" x14ac:dyDescent="0.3">
      <c r="C184" s="22" t="s">
        <v>149</v>
      </c>
      <c r="D184" s="22" t="str">
        <f t="shared" si="3"/>
        <v>31 Gateway (Merced)Dos Palos Oro Loma Jt. Unified School District</v>
      </c>
      <c r="E184" s="22" t="s">
        <v>496</v>
      </c>
      <c r="F184" s="22" t="str">
        <f>IF(SUMMARY!$B$4=C184,MAX($F$1:F183)+1,"n/a")</f>
        <v>n/a</v>
      </c>
      <c r="G184" s="22" t="s">
        <v>497</v>
      </c>
      <c r="H184" s="39">
        <v>65205</v>
      </c>
      <c r="I184" s="39">
        <v>65205</v>
      </c>
      <c r="J184" s="39">
        <v>76903</v>
      </c>
      <c r="K184" s="39">
        <v>76903</v>
      </c>
    </row>
    <row r="185" spans="3:11" x14ac:dyDescent="0.3">
      <c r="C185" s="22" t="s">
        <v>149</v>
      </c>
      <c r="D185" s="22" t="str">
        <f t="shared" si="3"/>
        <v>31 Gateway (Merced)Gustine Unified School District</v>
      </c>
      <c r="E185" s="22" t="s">
        <v>498</v>
      </c>
      <c r="F185" s="22" t="str">
        <f>IF(SUMMARY!$B$4=C185,MAX($F$1:F184)+1,"n/a")</f>
        <v>n/a</v>
      </c>
      <c r="G185" s="22" t="s">
        <v>499</v>
      </c>
      <c r="H185" s="39">
        <v>164075</v>
      </c>
      <c r="I185" s="39">
        <v>164075</v>
      </c>
      <c r="J185" s="39">
        <v>180256</v>
      </c>
      <c r="K185" s="39">
        <v>180256</v>
      </c>
    </row>
    <row r="186" spans="3:11" x14ac:dyDescent="0.3">
      <c r="C186" s="22" t="s">
        <v>149</v>
      </c>
      <c r="D186" s="22" t="str">
        <f t="shared" si="3"/>
        <v>31 Gateway (Merced)Le Grand Union High School District</v>
      </c>
      <c r="E186" s="22" t="s">
        <v>500</v>
      </c>
      <c r="F186" s="22" t="str">
        <f>IF(SUMMARY!$B$4=C186,MAX($F$1:F185)+1,"n/a")</f>
        <v>n/a</v>
      </c>
      <c r="G186" s="22" t="s">
        <v>501</v>
      </c>
      <c r="H186" s="39">
        <v>64091</v>
      </c>
      <c r="I186" s="39">
        <v>64091</v>
      </c>
      <c r="J186" s="39">
        <v>75478</v>
      </c>
      <c r="K186" s="39">
        <v>75478</v>
      </c>
    </row>
    <row r="187" spans="3:11" x14ac:dyDescent="0.3">
      <c r="C187" s="22" t="s">
        <v>149</v>
      </c>
      <c r="D187" s="22" t="str">
        <f t="shared" si="3"/>
        <v>31 Gateway (Merced)Los Banos Unified School District</v>
      </c>
      <c r="E187" s="22" t="s">
        <v>502</v>
      </c>
      <c r="F187" s="22" t="str">
        <f>IF(SUMMARY!$B$4=C187,MAX($F$1:F186)+1,"n/a")</f>
        <v>n/a</v>
      </c>
      <c r="G187" s="22" t="s">
        <v>503</v>
      </c>
      <c r="H187" s="39">
        <v>0</v>
      </c>
      <c r="I187" s="39">
        <v>0</v>
      </c>
      <c r="J187" s="39">
        <v>0</v>
      </c>
      <c r="K187" s="39">
        <v>0</v>
      </c>
    </row>
    <row r="188" spans="3:11" x14ac:dyDescent="0.3">
      <c r="C188" s="22" t="s">
        <v>149</v>
      </c>
      <c r="D188" s="22" t="str">
        <f t="shared" si="3"/>
        <v>31 Gateway (Merced)Mariposa County Unified School District</v>
      </c>
      <c r="E188" s="22" t="s">
        <v>504</v>
      </c>
      <c r="F188" s="22" t="str">
        <f>IF(SUMMARY!$B$4=C188,MAX($F$1:F187)+1,"n/a")</f>
        <v>n/a</v>
      </c>
      <c r="G188" s="22" t="s">
        <v>505</v>
      </c>
      <c r="H188" s="39">
        <v>175000</v>
      </c>
      <c r="I188" s="39">
        <v>175000</v>
      </c>
      <c r="J188" s="39">
        <v>189280</v>
      </c>
      <c r="K188" s="39">
        <v>189280</v>
      </c>
    </row>
    <row r="189" spans="3:11" x14ac:dyDescent="0.3">
      <c r="C189" s="22" t="s">
        <v>149</v>
      </c>
      <c r="D189" s="22" t="str">
        <f t="shared" si="3"/>
        <v>31 Gateway (Merced)Merced Community College District</v>
      </c>
      <c r="E189" s="22" t="s">
        <v>506</v>
      </c>
      <c r="F189" s="22" t="str">
        <f>IF(SUMMARY!$B$4=C189,MAX($F$1:F188)+1,"n/a")</f>
        <v>n/a</v>
      </c>
      <c r="G189" s="22" t="s">
        <v>507</v>
      </c>
      <c r="H189" s="39">
        <v>574587</v>
      </c>
      <c r="I189" s="39">
        <v>574587</v>
      </c>
      <c r="J189" s="39">
        <v>501440</v>
      </c>
      <c r="K189" s="39">
        <v>501440</v>
      </c>
    </row>
    <row r="190" spans="3:11" x14ac:dyDescent="0.3">
      <c r="C190" s="22" t="s">
        <v>149</v>
      </c>
      <c r="D190" s="22" t="str">
        <f t="shared" si="3"/>
        <v>31 Gateway (Merced)Merced County Office of Education</v>
      </c>
      <c r="E190" s="22" t="s">
        <v>508</v>
      </c>
      <c r="F190" s="22" t="str">
        <f>IF(SUMMARY!$B$4=C190,MAX($F$1:F189)+1,"n/a")</f>
        <v>n/a</v>
      </c>
      <c r="G190" s="22" t="s">
        <v>509</v>
      </c>
      <c r="H190" s="39">
        <v>132625</v>
      </c>
      <c r="I190" s="39">
        <v>132625</v>
      </c>
      <c r="J190" s="39">
        <v>153037</v>
      </c>
      <c r="K190" s="39">
        <v>153037</v>
      </c>
    </row>
    <row r="191" spans="3:11" x14ac:dyDescent="0.3">
      <c r="C191" s="22" t="s">
        <v>149</v>
      </c>
      <c r="D191" s="22" t="str">
        <f t="shared" si="3"/>
        <v>31 Gateway (Merced)Merced Union High School District</v>
      </c>
      <c r="E191" s="22" t="s">
        <v>510</v>
      </c>
      <c r="F191" s="22" t="str">
        <f>IF(SUMMARY!$B$4=C191,MAX($F$1:F190)+1,"n/a")</f>
        <v>n/a</v>
      </c>
      <c r="G191" s="22" t="s">
        <v>511</v>
      </c>
      <c r="H191" s="39">
        <v>1772833</v>
      </c>
      <c r="I191" s="39">
        <v>1772833</v>
      </c>
      <c r="J191" s="39">
        <v>1795806</v>
      </c>
      <c r="K191" s="39">
        <v>1795806</v>
      </c>
    </row>
    <row r="192" spans="3:11" x14ac:dyDescent="0.3">
      <c r="C192" s="22" t="s">
        <v>152</v>
      </c>
      <c r="D192" s="22" t="str">
        <f t="shared" si="3"/>
        <v>32 Coastal NorthCarlsbad Unified School District</v>
      </c>
      <c r="E192" s="22" t="s">
        <v>512</v>
      </c>
      <c r="F192" s="22" t="str">
        <f>IF(SUMMARY!$B$4=C192,MAX($F$1:F191)+1,"n/a")</f>
        <v>n/a</v>
      </c>
      <c r="G192" s="22" t="s">
        <v>513</v>
      </c>
      <c r="H192" s="39">
        <v>0</v>
      </c>
      <c r="I192" s="39">
        <v>0</v>
      </c>
      <c r="J192" s="39">
        <v>0</v>
      </c>
      <c r="K192" s="39">
        <v>0</v>
      </c>
    </row>
    <row r="193" spans="3:11" x14ac:dyDescent="0.3">
      <c r="C193" s="22" t="s">
        <v>152</v>
      </c>
      <c r="D193" s="22" t="str">
        <f t="shared" si="3"/>
        <v>32 Coastal NorthMiraCosta Community College District</v>
      </c>
      <c r="E193" s="22" t="s">
        <v>514</v>
      </c>
      <c r="F193" s="22" t="str">
        <f>IF(SUMMARY!$B$4=C193,MAX($F$1:F192)+1,"n/a")</f>
        <v>n/a</v>
      </c>
      <c r="G193" s="22" t="s">
        <v>515</v>
      </c>
      <c r="H193" s="39">
        <v>1101772</v>
      </c>
      <c r="I193" s="39">
        <v>1101772</v>
      </c>
      <c r="J193" s="39">
        <v>1132500</v>
      </c>
      <c r="K193" s="39">
        <v>1132500</v>
      </c>
    </row>
    <row r="194" spans="3:11" x14ac:dyDescent="0.3">
      <c r="C194" s="22" t="s">
        <v>152</v>
      </c>
      <c r="D194" s="22" t="str">
        <f t="shared" si="3"/>
        <v>32 Coastal NorthOceanside Unified School District</v>
      </c>
      <c r="E194" s="22" t="s">
        <v>516</v>
      </c>
      <c r="F194" s="22" t="str">
        <f>IF(SUMMARY!$B$4=C194,MAX($F$1:F193)+1,"n/a")</f>
        <v>n/a</v>
      </c>
      <c r="G194" s="22" t="s">
        <v>517</v>
      </c>
      <c r="H194" s="39">
        <v>0</v>
      </c>
      <c r="I194" s="39">
        <v>0</v>
      </c>
      <c r="J194" s="39">
        <v>0</v>
      </c>
      <c r="K194" s="39">
        <v>0</v>
      </c>
    </row>
    <row r="195" spans="3:11" x14ac:dyDescent="0.3">
      <c r="C195" s="22" t="s">
        <v>152</v>
      </c>
      <c r="D195" s="22" t="str">
        <f t="shared" si="3"/>
        <v>32 Coastal NorthSan Dieguito Union High School District</v>
      </c>
      <c r="E195" s="22" t="s">
        <v>518</v>
      </c>
      <c r="F195" s="22" t="str">
        <f>IF(SUMMARY!$B$4=C195,MAX($F$1:F194)+1,"n/a")</f>
        <v>n/a</v>
      </c>
      <c r="G195" s="22" t="s">
        <v>519</v>
      </c>
      <c r="H195" s="39">
        <v>0</v>
      </c>
      <c r="I195" s="39">
        <v>0</v>
      </c>
      <c r="J195" s="39">
        <v>0</v>
      </c>
      <c r="K195" s="39">
        <v>0</v>
      </c>
    </row>
    <row r="196" spans="3:11" x14ac:dyDescent="0.3">
      <c r="C196" s="22" t="s">
        <v>155</v>
      </c>
      <c r="D196" s="22" t="str">
        <f t="shared" si="3"/>
        <v>33 MontereyCarmel Unified School District</v>
      </c>
      <c r="E196" s="22" t="s">
        <v>520</v>
      </c>
      <c r="F196" s="22" t="str">
        <f>IF(SUMMARY!$B$4=C196,MAX($F$1:F195)+1,"n/a")</f>
        <v>n/a</v>
      </c>
      <c r="G196" s="22" t="s">
        <v>521</v>
      </c>
      <c r="H196" s="39">
        <v>30000</v>
      </c>
      <c r="I196" s="39">
        <v>30000</v>
      </c>
      <c r="J196" s="39">
        <v>67000</v>
      </c>
      <c r="K196" s="39">
        <v>67000</v>
      </c>
    </row>
    <row r="197" spans="3:11" x14ac:dyDescent="0.3">
      <c r="C197" s="22" t="s">
        <v>155</v>
      </c>
      <c r="D197" s="22" t="str">
        <f t="shared" si="3"/>
        <v>33 MontereyMonterey Peninsula Community College District</v>
      </c>
      <c r="E197" s="22" t="s">
        <v>522</v>
      </c>
      <c r="F197" s="22" t="str">
        <f>IF(SUMMARY!$B$4=C197,MAX($F$1:F196)+1,"n/a")</f>
        <v>n/a</v>
      </c>
      <c r="G197" s="22" t="s">
        <v>523</v>
      </c>
      <c r="H197" s="39">
        <v>175217</v>
      </c>
      <c r="I197" s="39">
        <v>175217</v>
      </c>
      <c r="J197" s="39">
        <v>178233</v>
      </c>
      <c r="K197" s="39">
        <v>178233</v>
      </c>
    </row>
    <row r="198" spans="3:11" x14ac:dyDescent="0.3">
      <c r="C198" s="22" t="s">
        <v>155</v>
      </c>
      <c r="D198" s="22" t="str">
        <f t="shared" si="3"/>
        <v>33 MontereyMonterey Peninsula Unified School District</v>
      </c>
      <c r="E198" s="22" t="s">
        <v>524</v>
      </c>
      <c r="F198" s="22" t="str">
        <f>IF(SUMMARY!$B$4=C198,MAX($F$1:F197)+1,"n/a")</f>
        <v>n/a</v>
      </c>
      <c r="G198" s="22" t="s">
        <v>525</v>
      </c>
      <c r="H198" s="39">
        <v>753133</v>
      </c>
      <c r="I198" s="39">
        <v>753133</v>
      </c>
      <c r="J198" s="39">
        <v>750058</v>
      </c>
      <c r="K198" s="39">
        <v>750058</v>
      </c>
    </row>
    <row r="199" spans="3:11" x14ac:dyDescent="0.3">
      <c r="C199" s="22" t="s">
        <v>155</v>
      </c>
      <c r="D199" s="22" t="str">
        <f t="shared" si="3"/>
        <v>33 MontereyPacific Grove Unified School District</v>
      </c>
      <c r="E199" s="22" t="s">
        <v>526</v>
      </c>
      <c r="F199" s="22" t="str">
        <f>IF(SUMMARY!$B$4=C199,MAX($F$1:F198)+1,"n/a")</f>
        <v>n/a</v>
      </c>
      <c r="G199" s="22" t="s">
        <v>527</v>
      </c>
      <c r="H199" s="39">
        <v>1429216</v>
      </c>
      <c r="I199" s="39">
        <v>1429216</v>
      </c>
      <c r="J199" s="39">
        <v>1415291</v>
      </c>
      <c r="K199" s="39">
        <v>1415291</v>
      </c>
    </row>
    <row r="200" spans="3:11" x14ac:dyDescent="0.3">
      <c r="C200" s="22" t="s">
        <v>0</v>
      </c>
      <c r="D200" s="22" t="str">
        <f t="shared" si="3"/>
        <v>34 Mt. San AntonioBaldwin Park Unified School District</v>
      </c>
      <c r="E200" s="22" t="s">
        <v>528</v>
      </c>
      <c r="F200" s="22" t="str">
        <f>IF(SUMMARY!$B$4=C200,MAX($F$1:F199)+1,"n/a")</f>
        <v>n/a</v>
      </c>
      <c r="G200" s="22" t="s">
        <v>529</v>
      </c>
      <c r="H200" s="39">
        <v>5499943</v>
      </c>
      <c r="I200" s="39">
        <v>5499943</v>
      </c>
      <c r="J200" s="39">
        <v>5522779</v>
      </c>
      <c r="K200" s="39">
        <v>5522779</v>
      </c>
    </row>
    <row r="201" spans="3:11" x14ac:dyDescent="0.3">
      <c r="C201" s="22" t="s">
        <v>0</v>
      </c>
      <c r="D201" s="22" t="str">
        <f t="shared" ref="D201:D264" si="4">C201&amp;G201</f>
        <v>34 Mt. San AntonioBassett Unified School District</v>
      </c>
      <c r="E201" s="22" t="s">
        <v>530</v>
      </c>
      <c r="F201" s="22" t="str">
        <f>IF(SUMMARY!$B$4=C201,MAX($F$1:F200)+1,"n/a")</f>
        <v>n/a</v>
      </c>
      <c r="G201" s="22" t="s">
        <v>531</v>
      </c>
      <c r="H201" s="39">
        <v>2325155</v>
      </c>
      <c r="I201" s="39">
        <v>2325155</v>
      </c>
      <c r="J201" s="39">
        <v>2338919</v>
      </c>
      <c r="K201" s="39">
        <v>2338919</v>
      </c>
    </row>
    <row r="202" spans="3:11" x14ac:dyDescent="0.3">
      <c r="C202" s="22" t="s">
        <v>0</v>
      </c>
      <c r="D202" s="22" t="str">
        <f t="shared" si="4"/>
        <v>34 Mt. San AntonioCharter Oak Unified School District</v>
      </c>
      <c r="E202" s="22" t="s">
        <v>532</v>
      </c>
      <c r="F202" s="22" t="str">
        <f>IF(SUMMARY!$B$4=C202,MAX($F$1:F201)+1,"n/a")</f>
        <v>n/a</v>
      </c>
      <c r="G202" s="22" t="s">
        <v>533</v>
      </c>
      <c r="H202" s="39">
        <v>1660477</v>
      </c>
      <c r="I202" s="39">
        <v>1660477</v>
      </c>
      <c r="J202" s="39">
        <v>1664327</v>
      </c>
      <c r="K202" s="39">
        <v>1664327</v>
      </c>
    </row>
    <row r="203" spans="3:11" x14ac:dyDescent="0.3">
      <c r="C203" s="22" t="s">
        <v>0</v>
      </c>
      <c r="D203" s="22" t="str">
        <f t="shared" si="4"/>
        <v>34 Mt. San AntonioCovina-Valley Unified School District</v>
      </c>
      <c r="E203" s="22" t="s">
        <v>534</v>
      </c>
      <c r="F203" s="22" t="str">
        <f>IF(SUMMARY!$B$4=C203,MAX($F$1:F202)+1,"n/a")</f>
        <v>n/a</v>
      </c>
      <c r="G203" s="22" t="s">
        <v>535</v>
      </c>
      <c r="H203" s="39">
        <v>3354318</v>
      </c>
      <c r="I203" s="39">
        <v>3354318</v>
      </c>
      <c r="J203" s="39">
        <v>3378299</v>
      </c>
      <c r="K203" s="39">
        <v>3378299</v>
      </c>
    </row>
    <row r="204" spans="3:11" x14ac:dyDescent="0.3">
      <c r="C204" s="22" t="s">
        <v>0</v>
      </c>
      <c r="D204" s="22" t="str">
        <f t="shared" si="4"/>
        <v>34 Mt. San AntonioEast San Gabriel Valley ROP/TC</v>
      </c>
      <c r="E204" s="22" t="s">
        <v>4</v>
      </c>
      <c r="F204" s="22" t="str">
        <f>IF(SUMMARY!$B$4=C204,MAX($F$1:F203)+1,"n/a")</f>
        <v>n/a</v>
      </c>
      <c r="G204" s="22" t="s">
        <v>3</v>
      </c>
      <c r="H204" s="39">
        <v>0</v>
      </c>
      <c r="I204" s="39">
        <v>0</v>
      </c>
      <c r="J204" s="39">
        <v>100936</v>
      </c>
      <c r="K204" s="39">
        <v>100936</v>
      </c>
    </row>
    <row r="205" spans="3:11" x14ac:dyDescent="0.3">
      <c r="C205" s="22" t="s">
        <v>0</v>
      </c>
      <c r="D205" s="22" t="str">
        <f t="shared" si="4"/>
        <v>34 Mt. San AntonioHacienda la Puente Unified School District</v>
      </c>
      <c r="E205" s="22" t="s">
        <v>536</v>
      </c>
      <c r="F205" s="22" t="str">
        <f>IF(SUMMARY!$B$4=C205,MAX($F$1:F204)+1,"n/a")</f>
        <v>n/a</v>
      </c>
      <c r="G205" s="22" t="s">
        <v>537</v>
      </c>
      <c r="H205" s="39">
        <v>15857817</v>
      </c>
      <c r="I205" s="39">
        <v>15857817</v>
      </c>
      <c r="J205" s="39">
        <v>15896947</v>
      </c>
      <c r="K205" s="39">
        <v>15896947</v>
      </c>
    </row>
    <row r="206" spans="3:11" x14ac:dyDescent="0.3">
      <c r="C206" s="22" t="s">
        <v>0</v>
      </c>
      <c r="D206" s="22" t="str">
        <f t="shared" si="4"/>
        <v>34 Mt. San AntonioMt. San Antonio Community College District</v>
      </c>
      <c r="E206" s="22" t="s">
        <v>538</v>
      </c>
      <c r="F206" s="22" t="str">
        <f>IF(SUMMARY!$B$4=C206,MAX($F$1:F205)+1,"n/a")</f>
        <v>n/a</v>
      </c>
      <c r="G206" s="22" t="s">
        <v>539</v>
      </c>
      <c r="H206" s="39">
        <v>857261</v>
      </c>
      <c r="I206" s="39">
        <v>857261</v>
      </c>
      <c r="J206" s="39">
        <v>720843</v>
      </c>
      <c r="K206" s="39">
        <v>720843</v>
      </c>
    </row>
    <row r="207" spans="3:11" x14ac:dyDescent="0.3">
      <c r="C207" s="22" t="s">
        <v>0</v>
      </c>
      <c r="D207" s="22" t="str">
        <f t="shared" si="4"/>
        <v>34 Mt. San AntonioPomona Unified School District</v>
      </c>
      <c r="E207" s="22" t="s">
        <v>540</v>
      </c>
      <c r="F207" s="22" t="str">
        <f>IF(SUMMARY!$B$4=C207,MAX($F$1:F206)+1,"n/a")</f>
        <v>n/a</v>
      </c>
      <c r="G207" s="22" t="s">
        <v>541</v>
      </c>
      <c r="H207" s="39">
        <v>1860239</v>
      </c>
      <c r="I207" s="39">
        <v>1860239</v>
      </c>
      <c r="J207" s="39">
        <v>1877734</v>
      </c>
      <c r="K207" s="39">
        <v>1877734</v>
      </c>
    </row>
    <row r="208" spans="3:11" x14ac:dyDescent="0.3">
      <c r="C208" s="22" t="s">
        <v>0</v>
      </c>
      <c r="D208" s="22" t="str">
        <f t="shared" si="4"/>
        <v>34 Mt. San AntonioRowland Unified School District</v>
      </c>
      <c r="E208" s="22" t="s">
        <v>542</v>
      </c>
      <c r="F208" s="22" t="str">
        <f>IF(SUMMARY!$B$4=C208,MAX($F$1:F207)+1,"n/a")</f>
        <v>n/a</v>
      </c>
      <c r="G208" s="22" t="s">
        <v>543</v>
      </c>
      <c r="H208" s="39">
        <v>1581733</v>
      </c>
      <c r="I208" s="39">
        <v>1581733</v>
      </c>
      <c r="J208" s="39">
        <v>1597538</v>
      </c>
      <c r="K208" s="39">
        <v>1597538</v>
      </c>
    </row>
    <row r="209" spans="3:11" x14ac:dyDescent="0.3">
      <c r="C209" s="22" t="s">
        <v>160</v>
      </c>
      <c r="D209" s="22" t="str">
        <f t="shared" si="4"/>
        <v>35 Southwest RiversideBanning Unified School District</v>
      </c>
      <c r="E209" s="22" t="s">
        <v>544</v>
      </c>
      <c r="F209" s="22" t="str">
        <f>IF(SUMMARY!$B$4=C209,MAX($F$1:F208)+1,"n/a")</f>
        <v>n/a</v>
      </c>
      <c r="G209" s="22" t="s">
        <v>545</v>
      </c>
      <c r="H209" s="39">
        <v>174529</v>
      </c>
      <c r="I209" s="39">
        <v>174529</v>
      </c>
      <c r="J209" s="39">
        <v>174529</v>
      </c>
      <c r="K209" s="39">
        <v>174529</v>
      </c>
    </row>
    <row r="210" spans="3:11" x14ac:dyDescent="0.3">
      <c r="C210" s="22" t="s">
        <v>160</v>
      </c>
      <c r="D210" s="22" t="str">
        <f t="shared" si="4"/>
        <v>35 Southwest RiversideBeaumont Unified School District</v>
      </c>
      <c r="E210" s="22" t="s">
        <v>546</v>
      </c>
      <c r="F210" s="22" t="str">
        <f>IF(SUMMARY!$B$4=C210,MAX($F$1:F209)+1,"n/a")</f>
        <v>n/a</v>
      </c>
      <c r="G210" s="22" t="s">
        <v>547</v>
      </c>
      <c r="H210" s="39">
        <v>754270</v>
      </c>
      <c r="I210" s="39">
        <v>754270</v>
      </c>
      <c r="J210" s="39">
        <v>754270</v>
      </c>
      <c r="K210" s="39">
        <v>754270</v>
      </c>
    </row>
    <row r="211" spans="3:11" x14ac:dyDescent="0.3">
      <c r="C211" s="22" t="s">
        <v>160</v>
      </c>
      <c r="D211" s="22" t="str">
        <f t="shared" si="4"/>
        <v>35 Southwest RiversideHemet Unified School District</v>
      </c>
      <c r="E211" s="22" t="s">
        <v>548</v>
      </c>
      <c r="F211" s="22" t="str">
        <f>IF(SUMMARY!$B$4=C211,MAX($F$1:F210)+1,"n/a")</f>
        <v>n/a</v>
      </c>
      <c r="G211" s="22" t="s">
        <v>549</v>
      </c>
      <c r="H211" s="39">
        <v>597791</v>
      </c>
      <c r="I211" s="39">
        <v>597791</v>
      </c>
      <c r="J211" s="39">
        <v>597791</v>
      </c>
      <c r="K211" s="39">
        <v>597791</v>
      </c>
    </row>
    <row r="212" spans="3:11" x14ac:dyDescent="0.3">
      <c r="C212" s="22" t="s">
        <v>160</v>
      </c>
      <c r="D212" s="22" t="str">
        <f t="shared" si="4"/>
        <v>35 Southwest RiversideLake Elsinore Unified School District</v>
      </c>
      <c r="E212" s="22" t="s">
        <v>550</v>
      </c>
      <c r="F212" s="22" t="str">
        <f>IF(SUMMARY!$B$4=C212,MAX($F$1:F211)+1,"n/a")</f>
        <v>n/a</v>
      </c>
      <c r="G212" s="22" t="s">
        <v>551</v>
      </c>
      <c r="H212" s="39">
        <v>459911</v>
      </c>
      <c r="I212" s="39">
        <v>459911</v>
      </c>
      <c r="J212" s="39">
        <v>459911</v>
      </c>
      <c r="K212" s="39">
        <v>459911</v>
      </c>
    </row>
    <row r="213" spans="3:11" x14ac:dyDescent="0.3">
      <c r="C213" s="22" t="s">
        <v>160</v>
      </c>
      <c r="D213" s="22" t="str">
        <f t="shared" si="4"/>
        <v>35 Southwest RiversideMt. San Jacinto Community College District</v>
      </c>
      <c r="E213" s="22" t="s">
        <v>552</v>
      </c>
      <c r="F213" s="22" t="str">
        <f>IF(SUMMARY!$B$4=C213,MAX($F$1:F212)+1,"n/a")</f>
        <v>n/a</v>
      </c>
      <c r="G213" s="22" t="s">
        <v>553</v>
      </c>
      <c r="H213" s="39">
        <v>1160616</v>
      </c>
      <c r="I213" s="39">
        <v>1160616</v>
      </c>
      <c r="J213" s="39">
        <v>1246429</v>
      </c>
      <c r="K213" s="39">
        <v>1246429</v>
      </c>
    </row>
    <row r="214" spans="3:11" x14ac:dyDescent="0.3">
      <c r="C214" s="22" t="s">
        <v>160</v>
      </c>
      <c r="D214" s="22" t="str">
        <f t="shared" si="4"/>
        <v>35 Southwest RiversideMurrieta Valley Unified School District</v>
      </c>
      <c r="E214" s="22" t="s">
        <v>554</v>
      </c>
      <c r="F214" s="22" t="str">
        <f>IF(SUMMARY!$B$4=C214,MAX($F$1:F213)+1,"n/a")</f>
        <v>n/a</v>
      </c>
      <c r="G214" s="22" t="s">
        <v>555</v>
      </c>
      <c r="H214" s="39">
        <v>303508</v>
      </c>
      <c r="I214" s="39">
        <v>303508</v>
      </c>
      <c r="J214" s="39">
        <v>303508</v>
      </c>
      <c r="K214" s="39">
        <v>303508</v>
      </c>
    </row>
    <row r="215" spans="3:11" x14ac:dyDescent="0.3">
      <c r="C215" s="22" t="s">
        <v>160</v>
      </c>
      <c r="D215" s="22" t="str">
        <f t="shared" si="4"/>
        <v>35 Southwest RiversidePerris Union High School District</v>
      </c>
      <c r="E215" s="22" t="s">
        <v>556</v>
      </c>
      <c r="F215" s="22" t="str">
        <f>IF(SUMMARY!$B$4=C215,MAX($F$1:F214)+1,"n/a")</f>
        <v>n/a</v>
      </c>
      <c r="G215" s="22" t="s">
        <v>557</v>
      </c>
      <c r="H215" s="39">
        <v>235681</v>
      </c>
      <c r="I215" s="39">
        <v>235681</v>
      </c>
      <c r="J215" s="39">
        <v>235681</v>
      </c>
      <c r="K215" s="39">
        <v>235681</v>
      </c>
    </row>
    <row r="216" spans="3:11" x14ac:dyDescent="0.3">
      <c r="C216" s="22" t="s">
        <v>160</v>
      </c>
      <c r="D216" s="22" t="str">
        <f t="shared" si="4"/>
        <v>35 Southwest RiversideRiverside County Office of Education</v>
      </c>
      <c r="E216" s="22" t="s">
        <v>558</v>
      </c>
      <c r="F216" s="22" t="str">
        <f>IF(SUMMARY!$B$4=C216,MAX($F$1:F215)+1,"n/a")</f>
        <v>n/a</v>
      </c>
      <c r="G216" s="22" t="s">
        <v>289</v>
      </c>
      <c r="H216" s="39">
        <v>384804</v>
      </c>
      <c r="I216" s="39">
        <v>384804</v>
      </c>
      <c r="J216" s="39">
        <v>384804</v>
      </c>
      <c r="K216" s="39">
        <v>384804</v>
      </c>
    </row>
    <row r="217" spans="3:11" x14ac:dyDescent="0.3">
      <c r="C217" s="22" t="s">
        <v>160</v>
      </c>
      <c r="D217" s="22" t="str">
        <f t="shared" si="4"/>
        <v>35 Southwest RiversideSan Jacinto Unified School District</v>
      </c>
      <c r="E217" s="22" t="s">
        <v>559</v>
      </c>
      <c r="F217" s="22" t="str">
        <f>IF(SUMMARY!$B$4=C217,MAX($F$1:F216)+1,"n/a")</f>
        <v>n/a</v>
      </c>
      <c r="G217" s="22" t="s">
        <v>560</v>
      </c>
      <c r="H217" s="39">
        <v>279437</v>
      </c>
      <c r="I217" s="39">
        <v>279437</v>
      </c>
      <c r="J217" s="39">
        <v>279437</v>
      </c>
      <c r="K217" s="39">
        <v>279437</v>
      </c>
    </row>
    <row r="218" spans="3:11" x14ac:dyDescent="0.3">
      <c r="C218" s="22" t="s">
        <v>160</v>
      </c>
      <c r="D218" s="22" t="str">
        <f t="shared" si="4"/>
        <v>35 Southwest RiversideTemecula Valley Unified School District</v>
      </c>
      <c r="E218" s="22" t="s">
        <v>561</v>
      </c>
      <c r="F218" s="22" t="str">
        <f>IF(SUMMARY!$B$4=C218,MAX($F$1:F217)+1,"n/a")</f>
        <v>n/a</v>
      </c>
      <c r="G218" s="22" t="s">
        <v>562</v>
      </c>
      <c r="H218" s="39">
        <v>159006</v>
      </c>
      <c r="I218" s="39">
        <v>159006</v>
      </c>
      <c r="J218" s="39">
        <v>159006</v>
      </c>
      <c r="K218" s="39">
        <v>159006</v>
      </c>
    </row>
    <row r="219" spans="3:11" x14ac:dyDescent="0.3">
      <c r="C219" s="22" t="s">
        <v>163</v>
      </c>
      <c r="D219" s="22" t="str">
        <f t="shared" si="4"/>
        <v>36 Napa ValleyNapa County Office of Education</v>
      </c>
      <c r="E219" s="22" t="s">
        <v>563</v>
      </c>
      <c r="F219" s="22" t="str">
        <f>IF(SUMMARY!$B$4=C219,MAX($F$1:F218)+1,"n/a")</f>
        <v>n/a</v>
      </c>
      <c r="G219" s="22" t="s">
        <v>564</v>
      </c>
      <c r="H219" s="39">
        <v>0</v>
      </c>
      <c r="I219" s="39">
        <v>0</v>
      </c>
      <c r="J219" s="39">
        <v>0</v>
      </c>
      <c r="K219" s="39">
        <v>0</v>
      </c>
    </row>
    <row r="220" spans="3:11" x14ac:dyDescent="0.3">
      <c r="C220" s="22" t="s">
        <v>163</v>
      </c>
      <c r="D220" s="22" t="str">
        <f t="shared" si="4"/>
        <v>36 Napa ValleyNapa Valley Community College District</v>
      </c>
      <c r="E220" s="22" t="s">
        <v>565</v>
      </c>
      <c r="F220" s="22" t="str">
        <f>IF(SUMMARY!$B$4=C220,MAX($F$1:F219)+1,"n/a")</f>
        <v>n/a</v>
      </c>
      <c r="G220" s="22" t="s">
        <v>566</v>
      </c>
      <c r="H220" s="39">
        <v>330643</v>
      </c>
      <c r="I220" s="39">
        <v>330643</v>
      </c>
      <c r="J220" s="39">
        <v>255643</v>
      </c>
      <c r="K220" s="39">
        <v>255643</v>
      </c>
    </row>
    <row r="221" spans="3:11" x14ac:dyDescent="0.3">
      <c r="C221" s="22" t="s">
        <v>163</v>
      </c>
      <c r="D221" s="22" t="str">
        <f t="shared" si="4"/>
        <v>36 Napa ValleyNapa Valley Unified School District</v>
      </c>
      <c r="E221" s="22" t="s">
        <v>567</v>
      </c>
      <c r="F221" s="22" t="str">
        <f>IF(SUMMARY!$B$4=C221,MAX($F$1:F220)+1,"n/a")</f>
        <v>n/a</v>
      </c>
      <c r="G221" s="22" t="s">
        <v>568</v>
      </c>
      <c r="H221" s="39">
        <v>2346594</v>
      </c>
      <c r="I221" s="39">
        <v>2346594</v>
      </c>
      <c r="J221" s="39">
        <v>2444610</v>
      </c>
      <c r="K221" s="39">
        <v>2444610</v>
      </c>
    </row>
    <row r="222" spans="3:11" x14ac:dyDescent="0.3">
      <c r="C222" s="22" t="s">
        <v>166</v>
      </c>
      <c r="D222" s="22" t="str">
        <f t="shared" si="4"/>
        <v>37 North OrangeAnaheim Union High School District</v>
      </c>
      <c r="E222" s="22" t="s">
        <v>569</v>
      </c>
      <c r="F222" s="22" t="str">
        <f>IF(SUMMARY!$B$4=C222,MAX($F$1:F221)+1,"n/a")</f>
        <v>n/a</v>
      </c>
      <c r="G222" s="22" t="s">
        <v>570</v>
      </c>
      <c r="H222" s="39">
        <v>0</v>
      </c>
      <c r="I222" s="39">
        <v>0</v>
      </c>
      <c r="J222" s="39">
        <v>0</v>
      </c>
      <c r="K222" s="39">
        <v>0</v>
      </c>
    </row>
    <row r="223" spans="3:11" x14ac:dyDescent="0.3">
      <c r="C223" s="22" t="s">
        <v>166</v>
      </c>
      <c r="D223" s="22" t="str">
        <f t="shared" si="4"/>
        <v>37 North OrangeFullerton Joint Union High School District</v>
      </c>
      <c r="E223" s="22" t="s">
        <v>571</v>
      </c>
      <c r="F223" s="22" t="str">
        <f>IF(SUMMARY!$B$4=C223,MAX($F$1:F222)+1,"n/a")</f>
        <v>n/a</v>
      </c>
      <c r="G223" s="22" t="s">
        <v>572</v>
      </c>
      <c r="H223" s="39">
        <v>0</v>
      </c>
      <c r="I223" s="39">
        <v>0</v>
      </c>
      <c r="J223" s="39">
        <v>0</v>
      </c>
      <c r="K223" s="39">
        <v>0</v>
      </c>
    </row>
    <row r="224" spans="3:11" x14ac:dyDescent="0.3">
      <c r="C224" s="22" t="s">
        <v>166</v>
      </c>
      <c r="D224" s="22" t="str">
        <f t="shared" si="4"/>
        <v>37 North OrangeGarden Grove Unified School District</v>
      </c>
      <c r="E224" s="22" t="s">
        <v>573</v>
      </c>
      <c r="F224" s="22" t="str">
        <f>IF(SUMMARY!$B$4=C224,MAX($F$1:F223)+1,"n/a")</f>
        <v>n/a</v>
      </c>
      <c r="G224" s="22" t="s">
        <v>229</v>
      </c>
      <c r="H224" s="39">
        <v>0</v>
      </c>
      <c r="I224" s="39">
        <v>0</v>
      </c>
      <c r="J224" s="39">
        <v>0</v>
      </c>
      <c r="K224" s="39">
        <v>0</v>
      </c>
    </row>
    <row r="225" spans="3:11" x14ac:dyDescent="0.3">
      <c r="C225" s="22" t="s">
        <v>166</v>
      </c>
      <c r="D225" s="22" t="str">
        <f t="shared" si="4"/>
        <v>37 North OrangeLos Alamitos Unified School District</v>
      </c>
      <c r="E225" s="22" t="s">
        <v>574</v>
      </c>
      <c r="F225" s="22" t="str">
        <f>IF(SUMMARY!$B$4=C225,MAX($F$1:F224)+1,"n/a")</f>
        <v>n/a</v>
      </c>
      <c r="G225" s="22" t="s">
        <v>575</v>
      </c>
      <c r="H225" s="39">
        <v>0</v>
      </c>
      <c r="I225" s="39">
        <v>0</v>
      </c>
      <c r="J225" s="39">
        <v>0</v>
      </c>
      <c r="K225" s="39">
        <v>0</v>
      </c>
    </row>
    <row r="226" spans="3:11" x14ac:dyDescent="0.3">
      <c r="C226" s="22" t="s">
        <v>166</v>
      </c>
      <c r="D226" s="22" t="str">
        <f t="shared" si="4"/>
        <v>37 North OrangeNorth Orange County Community College District</v>
      </c>
      <c r="E226" s="22" t="s">
        <v>576</v>
      </c>
      <c r="F226" s="22" t="str">
        <f>IF(SUMMARY!$B$4=C226,MAX($F$1:F225)+1,"n/a")</f>
        <v>n/a</v>
      </c>
      <c r="G226" s="22" t="s">
        <v>577</v>
      </c>
      <c r="H226" s="39">
        <v>3545110</v>
      </c>
      <c r="I226" s="39">
        <v>3545110</v>
      </c>
      <c r="J226" s="39">
        <v>3653902</v>
      </c>
      <c r="K226" s="39">
        <v>3653902</v>
      </c>
    </row>
    <row r="227" spans="3:11" x14ac:dyDescent="0.3">
      <c r="C227" s="22" t="s">
        <v>166</v>
      </c>
      <c r="D227" s="22" t="str">
        <f t="shared" si="4"/>
        <v>37 North OrangeNorth Orange County Regional Occupational Program</v>
      </c>
      <c r="E227" s="22" t="s">
        <v>578</v>
      </c>
      <c r="F227" s="22" t="str">
        <f>IF(SUMMARY!$B$4=C227,MAX($F$1:F226)+1,"n/a")</f>
        <v>n/a</v>
      </c>
      <c r="G227" s="22" t="s">
        <v>579</v>
      </c>
      <c r="H227" s="39">
        <v>0</v>
      </c>
      <c r="I227" s="39">
        <v>0</v>
      </c>
      <c r="J227" s="39">
        <v>0</v>
      </c>
      <c r="K227" s="39">
        <v>0</v>
      </c>
    </row>
    <row r="228" spans="3:11" x14ac:dyDescent="0.3">
      <c r="C228" s="22" t="s">
        <v>166</v>
      </c>
      <c r="D228" s="22" t="str">
        <f t="shared" si="4"/>
        <v>37 North OrangeOrange County Department of Education</v>
      </c>
      <c r="E228" s="22" t="s">
        <v>580</v>
      </c>
      <c r="F228" s="22" t="str">
        <f>IF(SUMMARY!$B$4=C228,MAX($F$1:F227)+1,"n/a")</f>
        <v>n/a</v>
      </c>
      <c r="G228" s="22" t="s">
        <v>238</v>
      </c>
      <c r="H228" s="39">
        <v>0</v>
      </c>
      <c r="I228" s="39">
        <v>0</v>
      </c>
      <c r="J228" s="39">
        <v>0</v>
      </c>
      <c r="K228" s="39">
        <v>0</v>
      </c>
    </row>
    <row r="229" spans="3:11" x14ac:dyDescent="0.3">
      <c r="C229" s="22" t="s">
        <v>166</v>
      </c>
      <c r="D229" s="22" t="str">
        <f t="shared" si="4"/>
        <v>37 North OrangePlacentia-Yorba Linda Unified School District</v>
      </c>
      <c r="E229" s="22" t="s">
        <v>581</v>
      </c>
      <c r="F229" s="22" t="str">
        <f>IF(SUMMARY!$B$4=C229,MAX($F$1:F228)+1,"n/a")</f>
        <v>n/a</v>
      </c>
      <c r="G229" s="22" t="s">
        <v>582</v>
      </c>
      <c r="H229" s="39">
        <v>0</v>
      </c>
      <c r="I229" s="39">
        <v>0</v>
      </c>
      <c r="J229" s="39">
        <v>0</v>
      </c>
      <c r="K229" s="39">
        <v>0</v>
      </c>
    </row>
    <row r="230" spans="3:11" x14ac:dyDescent="0.3">
      <c r="C230" s="22" t="s">
        <v>169</v>
      </c>
      <c r="D230" s="22" t="str">
        <f t="shared" si="4"/>
        <v>38 Southern Alameda County (Ohlone)Fremont Unified School District</v>
      </c>
      <c r="E230" s="22" t="s">
        <v>583</v>
      </c>
      <c r="F230" s="22" t="str">
        <f>IF(SUMMARY!$B$4=C230,MAX($F$1:F229)+1,"n/a")</f>
        <v>n/a</v>
      </c>
      <c r="G230" s="22" t="s">
        <v>584</v>
      </c>
      <c r="H230" s="39">
        <v>3164126</v>
      </c>
      <c r="I230" s="39">
        <v>3164126</v>
      </c>
      <c r="J230" s="39">
        <v>3164126</v>
      </c>
      <c r="K230" s="39">
        <v>3164126</v>
      </c>
    </row>
    <row r="231" spans="3:11" x14ac:dyDescent="0.3">
      <c r="C231" s="22" t="s">
        <v>169</v>
      </c>
      <c r="D231" s="22" t="str">
        <f t="shared" si="4"/>
        <v>38 Southern Alameda County (Ohlone)New Haven Unified School District</v>
      </c>
      <c r="E231" s="22" t="s">
        <v>585</v>
      </c>
      <c r="F231" s="22" t="str">
        <f>IF(SUMMARY!$B$4=C231,MAX($F$1:F230)+1,"n/a")</f>
        <v>n/a</v>
      </c>
      <c r="G231" s="22" t="s">
        <v>171</v>
      </c>
      <c r="H231" s="39">
        <v>457966</v>
      </c>
      <c r="I231" s="39">
        <v>457966</v>
      </c>
      <c r="J231" s="39">
        <v>457966</v>
      </c>
      <c r="K231" s="39">
        <v>457966</v>
      </c>
    </row>
    <row r="232" spans="3:11" x14ac:dyDescent="0.3">
      <c r="C232" s="22" t="s">
        <v>169</v>
      </c>
      <c r="D232" s="22" t="str">
        <f t="shared" si="4"/>
        <v>38 Southern Alameda County (Ohlone)Newark Unified School District</v>
      </c>
      <c r="E232" s="22" t="s">
        <v>586</v>
      </c>
      <c r="F232" s="22" t="str">
        <f>IF(SUMMARY!$B$4=C232,MAX($F$1:F231)+1,"n/a")</f>
        <v>n/a</v>
      </c>
      <c r="G232" s="22" t="s">
        <v>587</v>
      </c>
      <c r="H232" s="39">
        <v>188152</v>
      </c>
      <c r="I232" s="39">
        <v>188152</v>
      </c>
      <c r="J232" s="39">
        <v>188152</v>
      </c>
      <c r="K232" s="39">
        <v>188152</v>
      </c>
    </row>
    <row r="233" spans="3:11" x14ac:dyDescent="0.3">
      <c r="C233" s="22" t="s">
        <v>169</v>
      </c>
      <c r="D233" s="22" t="str">
        <f t="shared" si="4"/>
        <v>38 Southern Alameda County (Ohlone)Ohlone Community College District</v>
      </c>
      <c r="E233" s="22" t="s">
        <v>588</v>
      </c>
      <c r="F233" s="22" t="str">
        <f>IF(SUMMARY!$B$4=C233,MAX($F$1:F232)+1,"n/a")</f>
        <v>n/a</v>
      </c>
      <c r="G233" s="22" t="s">
        <v>589</v>
      </c>
      <c r="H233" s="39">
        <v>100000</v>
      </c>
      <c r="I233" s="39">
        <v>100000</v>
      </c>
      <c r="J233" s="39">
        <v>123016</v>
      </c>
      <c r="K233" s="39">
        <v>123016</v>
      </c>
    </row>
    <row r="234" spans="3:11" x14ac:dyDescent="0.3">
      <c r="C234" s="22" t="s">
        <v>172</v>
      </c>
      <c r="D234" s="22" t="str">
        <f t="shared" si="4"/>
        <v>39 Palo VerdeNeedles Unified School District</v>
      </c>
      <c r="E234" s="22" t="s">
        <v>590</v>
      </c>
      <c r="F234" s="22" t="str">
        <f>IF(SUMMARY!$B$4=C234,MAX($F$1:F233)+1,"n/a")</f>
        <v>n/a</v>
      </c>
      <c r="G234" s="22" t="s">
        <v>591</v>
      </c>
      <c r="H234" s="39">
        <v>137000</v>
      </c>
      <c r="I234" s="39">
        <v>137000</v>
      </c>
      <c r="J234" s="39">
        <v>137000</v>
      </c>
      <c r="K234" s="39">
        <v>137000</v>
      </c>
    </row>
    <row r="235" spans="3:11" x14ac:dyDescent="0.3">
      <c r="C235" s="22" t="s">
        <v>172</v>
      </c>
      <c r="D235" s="22" t="str">
        <f t="shared" si="4"/>
        <v>39 Palo VerdePalo Verde Community College District</v>
      </c>
      <c r="E235" s="22" t="s">
        <v>592</v>
      </c>
      <c r="F235" s="22" t="str">
        <f>IF(SUMMARY!$B$4=C235,MAX($F$1:F234)+1,"n/a")</f>
        <v>n/a</v>
      </c>
      <c r="G235" s="22" t="s">
        <v>593</v>
      </c>
      <c r="H235" s="39">
        <v>488000</v>
      </c>
      <c r="I235" s="39">
        <v>488000</v>
      </c>
      <c r="J235" s="39">
        <v>511016</v>
      </c>
      <c r="K235" s="39">
        <v>511016</v>
      </c>
    </row>
    <row r="236" spans="3:11" x14ac:dyDescent="0.3">
      <c r="C236" s="22" t="s">
        <v>172</v>
      </c>
      <c r="D236" s="22" t="str">
        <f t="shared" si="4"/>
        <v>39 Palo VerdePalo Verde Unified School District</v>
      </c>
      <c r="E236" s="22" t="s">
        <v>594</v>
      </c>
      <c r="F236" s="22" t="str">
        <f>IF(SUMMARY!$B$4=C236,MAX($F$1:F235)+1,"n/a")</f>
        <v>n/a</v>
      </c>
      <c r="G236" s="22" t="s">
        <v>595</v>
      </c>
      <c r="H236" s="39">
        <v>125000</v>
      </c>
      <c r="I236" s="39">
        <v>125000</v>
      </c>
      <c r="J236" s="39">
        <v>125000</v>
      </c>
      <c r="K236" s="39">
        <v>125000</v>
      </c>
    </row>
    <row r="237" spans="3:11" x14ac:dyDescent="0.3">
      <c r="C237" s="22" t="s">
        <v>175</v>
      </c>
      <c r="D237" s="22" t="str">
        <f t="shared" si="4"/>
        <v>40 San Diego North (Palomar)Escondido Union High School District</v>
      </c>
      <c r="E237" s="22" t="s">
        <v>596</v>
      </c>
      <c r="F237" s="22" t="str">
        <f>IF(SUMMARY!$B$4=C237,MAX($F$1:F236)+1,"n/a")</f>
        <v>n/a</v>
      </c>
      <c r="G237" s="22" t="s">
        <v>597</v>
      </c>
      <c r="H237" s="39">
        <v>2587626</v>
      </c>
      <c r="I237" s="39">
        <v>2587626</v>
      </c>
      <c r="J237" s="39">
        <v>2457792</v>
      </c>
      <c r="K237" s="39">
        <v>2457792</v>
      </c>
    </row>
    <row r="238" spans="3:11" x14ac:dyDescent="0.3">
      <c r="C238" s="22" t="s">
        <v>175</v>
      </c>
      <c r="D238" s="22" t="str">
        <f t="shared" si="4"/>
        <v>40 San Diego North (Palomar)Palomar Community College District</v>
      </c>
      <c r="E238" s="22" t="s">
        <v>598</v>
      </c>
      <c r="F238" s="22" t="str">
        <f>IF(SUMMARY!$B$4=C238,MAX($F$1:F237)+1,"n/a")</f>
        <v>n/a</v>
      </c>
      <c r="G238" s="22" t="s">
        <v>599</v>
      </c>
      <c r="H238" s="39">
        <v>484065</v>
      </c>
      <c r="I238" s="39">
        <v>484065</v>
      </c>
      <c r="J238" s="39">
        <v>371784</v>
      </c>
      <c r="K238" s="39">
        <v>371784</v>
      </c>
    </row>
    <row r="239" spans="3:11" x14ac:dyDescent="0.3">
      <c r="C239" s="22" t="s">
        <v>175</v>
      </c>
      <c r="D239" s="22" t="str">
        <f t="shared" si="4"/>
        <v>40 San Diego North (Palomar)Poway Unified School District</v>
      </c>
      <c r="E239" s="22" t="s">
        <v>600</v>
      </c>
      <c r="F239" s="22" t="str">
        <f>IF(SUMMARY!$B$4=C239,MAX($F$1:F238)+1,"n/a")</f>
        <v>n/a</v>
      </c>
      <c r="G239" s="22" t="s">
        <v>601</v>
      </c>
      <c r="H239" s="39">
        <v>1365734</v>
      </c>
      <c r="I239" s="39">
        <v>1365734</v>
      </c>
      <c r="J239" s="39">
        <v>1434567</v>
      </c>
      <c r="K239" s="39">
        <v>1434567</v>
      </c>
    </row>
    <row r="240" spans="3:11" x14ac:dyDescent="0.3">
      <c r="C240" s="22" t="s">
        <v>175</v>
      </c>
      <c r="D240" s="22" t="str">
        <f t="shared" si="4"/>
        <v>40 San Diego North (Palomar)Ramona City Unified School District</v>
      </c>
      <c r="E240" s="22" t="s">
        <v>602</v>
      </c>
      <c r="F240" s="22" t="str">
        <f>IF(SUMMARY!$B$4=C240,MAX($F$1:F239)+1,"n/a")</f>
        <v>n/a</v>
      </c>
      <c r="G240" s="22" t="s">
        <v>603</v>
      </c>
      <c r="H240" s="39">
        <v>50414</v>
      </c>
      <c r="I240" s="39">
        <v>50414</v>
      </c>
      <c r="J240" s="39">
        <v>43430</v>
      </c>
      <c r="K240" s="39">
        <v>43430</v>
      </c>
    </row>
    <row r="241" spans="3:11" x14ac:dyDescent="0.3">
      <c r="C241" s="22" t="s">
        <v>175</v>
      </c>
      <c r="D241" s="22" t="str">
        <f t="shared" si="4"/>
        <v>40 San Diego North (Palomar)San Marcos Unified School District</v>
      </c>
      <c r="E241" s="22" t="s">
        <v>604</v>
      </c>
      <c r="F241" s="22" t="str">
        <f>IF(SUMMARY!$B$4=C241,MAX($F$1:F240)+1,"n/a")</f>
        <v>n/a</v>
      </c>
      <c r="G241" s="22" t="s">
        <v>605</v>
      </c>
      <c r="H241" s="39">
        <v>82256</v>
      </c>
      <c r="I241" s="39">
        <v>82256</v>
      </c>
      <c r="J241" s="39">
        <v>76474</v>
      </c>
      <c r="K241" s="39">
        <v>76474</v>
      </c>
    </row>
    <row r="242" spans="3:11" x14ac:dyDescent="0.3">
      <c r="C242" s="22" t="s">
        <v>175</v>
      </c>
      <c r="D242" s="22" t="str">
        <f t="shared" si="4"/>
        <v>40 San Diego North (Palomar)Vista Unified School District</v>
      </c>
      <c r="E242" s="22" t="s">
        <v>606</v>
      </c>
      <c r="F242" s="22" t="str">
        <f>IF(SUMMARY!$B$4=C242,MAX($F$1:F241)+1,"n/a")</f>
        <v>n/a</v>
      </c>
      <c r="G242" s="22" t="s">
        <v>607</v>
      </c>
      <c r="H242" s="39">
        <v>2808976</v>
      </c>
      <c r="I242" s="39">
        <v>2808976</v>
      </c>
      <c r="J242" s="39">
        <v>3071825</v>
      </c>
      <c r="K242" s="39">
        <v>3071825</v>
      </c>
    </row>
    <row r="243" spans="3:11" x14ac:dyDescent="0.3">
      <c r="C243" s="22" t="s">
        <v>178</v>
      </c>
      <c r="D243" s="22" t="str">
        <f t="shared" si="4"/>
        <v>41 PasadenaArcadia Unified School Disrict</v>
      </c>
      <c r="E243" s="22" t="s">
        <v>608</v>
      </c>
      <c r="F243" s="22" t="str">
        <f>IF(SUMMARY!$B$4=C243,MAX($F$1:F242)+1,"n/a")</f>
        <v>n/a</v>
      </c>
      <c r="G243" s="22" t="s">
        <v>609</v>
      </c>
      <c r="H243" s="39">
        <v>23175</v>
      </c>
      <c r="I243" s="39">
        <v>23175</v>
      </c>
      <c r="J243" s="39">
        <v>0</v>
      </c>
      <c r="K243" s="39">
        <v>0</v>
      </c>
    </row>
    <row r="244" spans="3:11" x14ac:dyDescent="0.3">
      <c r="C244" s="22" t="s">
        <v>178</v>
      </c>
      <c r="D244" s="22" t="str">
        <f t="shared" si="4"/>
        <v>41 PasadenaPasadena Area Community College District</v>
      </c>
      <c r="E244" s="22" t="s">
        <v>610</v>
      </c>
      <c r="F244" s="22" t="str">
        <f>IF(SUMMARY!$B$4=C244,MAX($F$1:F243)+1,"n/a")</f>
        <v>n/a</v>
      </c>
      <c r="G244" s="22" t="s">
        <v>611</v>
      </c>
      <c r="H244" s="39">
        <v>1130994</v>
      </c>
      <c r="I244" s="39">
        <v>1130994</v>
      </c>
      <c r="J244" s="39">
        <v>1075852</v>
      </c>
      <c r="K244" s="39">
        <v>1075852</v>
      </c>
    </row>
    <row r="245" spans="3:11" x14ac:dyDescent="0.3">
      <c r="C245" s="22" t="s">
        <v>178</v>
      </c>
      <c r="D245" s="22" t="str">
        <f t="shared" si="4"/>
        <v>41 PasadenaPasadena Unified School District</v>
      </c>
      <c r="E245" s="22" t="s">
        <v>612</v>
      </c>
      <c r="F245" s="22" t="str">
        <f>IF(SUMMARY!$B$4=C245,MAX($F$1:F244)+1,"n/a")</f>
        <v>n/a</v>
      </c>
      <c r="G245" s="22" t="s">
        <v>613</v>
      </c>
      <c r="H245" s="39">
        <v>400000</v>
      </c>
      <c r="I245" s="39">
        <v>400000</v>
      </c>
      <c r="J245" s="39">
        <v>525300</v>
      </c>
      <c r="K245" s="39">
        <v>525300</v>
      </c>
    </row>
    <row r="246" spans="3:11" x14ac:dyDescent="0.3">
      <c r="C246" s="22" t="s">
        <v>178</v>
      </c>
      <c r="D246" s="22" t="str">
        <f t="shared" si="4"/>
        <v>41 PasadenaTemple City Unified School District</v>
      </c>
      <c r="E246" s="22" t="s">
        <v>614</v>
      </c>
      <c r="F246" s="22" t="str">
        <f>IF(SUMMARY!$B$4=C246,MAX($F$1:F245)+1,"n/a")</f>
        <v>n/a</v>
      </c>
      <c r="G246" s="22" t="s">
        <v>615</v>
      </c>
      <c r="H246" s="39">
        <v>170979</v>
      </c>
      <c r="I246" s="39">
        <v>170979</v>
      </c>
      <c r="J246" s="39">
        <v>170979</v>
      </c>
      <c r="K246" s="39">
        <v>170979</v>
      </c>
    </row>
    <row r="247" spans="3:11" x14ac:dyDescent="0.3">
      <c r="C247" s="22" t="s">
        <v>181</v>
      </c>
      <c r="D247" s="22" t="str">
        <f t="shared" si="4"/>
        <v>42 Northern Alameda County (Peralta)Alameda City Unified School District</v>
      </c>
      <c r="E247" s="22" t="s">
        <v>616</v>
      </c>
      <c r="F247" s="22" t="str">
        <f>IF(SUMMARY!$B$4=C247,MAX($F$1:F246)+1,"n/a")</f>
        <v>n/a</v>
      </c>
      <c r="G247" s="22" t="s">
        <v>617</v>
      </c>
      <c r="H247" s="39">
        <v>630901</v>
      </c>
      <c r="I247" s="39">
        <v>630901</v>
      </c>
      <c r="J247" s="39">
        <v>753278</v>
      </c>
      <c r="K247" s="39">
        <v>753278</v>
      </c>
    </row>
    <row r="248" spans="3:11" x14ac:dyDescent="0.3">
      <c r="C248" s="22" t="s">
        <v>181</v>
      </c>
      <c r="D248" s="22" t="str">
        <f t="shared" si="4"/>
        <v>42 Northern Alameda County (Peralta)Albany City Unified School District</v>
      </c>
      <c r="E248" s="22" t="s">
        <v>618</v>
      </c>
      <c r="F248" s="22" t="str">
        <f>IF(SUMMARY!$B$4=C248,MAX($F$1:F247)+1,"n/a")</f>
        <v>n/a</v>
      </c>
      <c r="G248" s="22" t="s">
        <v>619</v>
      </c>
      <c r="H248" s="39">
        <v>0</v>
      </c>
      <c r="I248" s="39">
        <v>0</v>
      </c>
      <c r="J248" s="39">
        <v>0</v>
      </c>
      <c r="K248" s="39">
        <v>0</v>
      </c>
    </row>
    <row r="249" spans="3:11" x14ac:dyDescent="0.3">
      <c r="C249" s="22" t="s">
        <v>181</v>
      </c>
      <c r="D249" s="22" t="str">
        <f t="shared" si="4"/>
        <v>42 Northern Alameda County (Peralta)Berkeley Unified School District</v>
      </c>
      <c r="E249" s="22" t="s">
        <v>620</v>
      </c>
      <c r="F249" s="22" t="str">
        <f>IF(SUMMARY!$B$4=C249,MAX($F$1:F248)+1,"n/a")</f>
        <v>n/a</v>
      </c>
      <c r="G249" s="22" t="s">
        <v>621</v>
      </c>
      <c r="H249" s="39">
        <v>3029176</v>
      </c>
      <c r="I249" s="39">
        <v>3029176</v>
      </c>
      <c r="J249" s="39">
        <v>3048819</v>
      </c>
      <c r="K249" s="39">
        <v>3048819</v>
      </c>
    </row>
    <row r="250" spans="3:11" x14ac:dyDescent="0.3">
      <c r="C250" s="22" t="s">
        <v>181</v>
      </c>
      <c r="D250" s="22" t="str">
        <f t="shared" si="4"/>
        <v>42 Northern Alameda County (Peralta)Oakland Unified School District</v>
      </c>
      <c r="E250" s="22" t="s">
        <v>622</v>
      </c>
      <c r="F250" s="22" t="str">
        <f>IF(SUMMARY!$B$4=C250,MAX($F$1:F249)+1,"n/a")</f>
        <v>n/a</v>
      </c>
      <c r="G250" s="22" t="s">
        <v>623</v>
      </c>
      <c r="H250" s="39">
        <v>2012884</v>
      </c>
      <c r="I250" s="39">
        <v>2012884</v>
      </c>
      <c r="J250" s="39">
        <v>2249306</v>
      </c>
      <c r="K250" s="39">
        <v>2249306</v>
      </c>
    </row>
    <row r="251" spans="3:11" x14ac:dyDescent="0.3">
      <c r="C251" s="22" t="s">
        <v>181</v>
      </c>
      <c r="D251" s="22" t="str">
        <f t="shared" si="4"/>
        <v>42 Northern Alameda County (Peralta)Peralta Community College District</v>
      </c>
      <c r="E251" s="22" t="s">
        <v>624</v>
      </c>
      <c r="F251" s="22" t="str">
        <f>IF(SUMMARY!$B$4=C251,MAX($F$1:F250)+1,"n/a")</f>
        <v>n/a</v>
      </c>
      <c r="G251" s="22" t="s">
        <v>625</v>
      </c>
      <c r="H251" s="39">
        <v>919200</v>
      </c>
      <c r="I251" s="39">
        <v>919200</v>
      </c>
      <c r="J251" s="39">
        <v>1212665</v>
      </c>
      <c r="K251" s="39">
        <v>1212665</v>
      </c>
    </row>
    <row r="252" spans="3:11" x14ac:dyDescent="0.3">
      <c r="C252" s="22" t="s">
        <v>181</v>
      </c>
      <c r="D252" s="22" t="str">
        <f t="shared" si="4"/>
        <v>42 Northern Alameda County (Peralta)Piedmont City Unified School District</v>
      </c>
      <c r="E252" s="22" t="s">
        <v>626</v>
      </c>
      <c r="F252" s="22" t="str">
        <f>IF(SUMMARY!$B$4=C252,MAX($F$1:F251)+1,"n/a")</f>
        <v>n/a</v>
      </c>
      <c r="G252" s="22" t="s">
        <v>627</v>
      </c>
      <c r="H252" s="39">
        <v>942198</v>
      </c>
      <c r="I252" s="39">
        <v>942198</v>
      </c>
      <c r="J252" s="39">
        <v>350463</v>
      </c>
      <c r="K252" s="39">
        <v>350463</v>
      </c>
    </row>
    <row r="253" spans="3:11" x14ac:dyDescent="0.3">
      <c r="C253" s="22" t="s">
        <v>184</v>
      </c>
      <c r="D253" s="22" t="str">
        <f t="shared" si="4"/>
        <v>43 Rancho SantiagoGarden Grove Unified School District</v>
      </c>
      <c r="E253" s="22" t="s">
        <v>628</v>
      </c>
      <c r="F253" s="22" t="str">
        <f>IF(SUMMARY!$B$4=C253,MAX($F$1:F252)+1,"n/a")</f>
        <v>n/a</v>
      </c>
      <c r="G253" s="22" t="s">
        <v>229</v>
      </c>
      <c r="H253" s="39">
        <v>1421453</v>
      </c>
      <c r="I253" s="39">
        <v>1421453</v>
      </c>
      <c r="J253" s="39">
        <v>1455875</v>
      </c>
      <c r="K253" s="39">
        <v>1455875</v>
      </c>
    </row>
    <row r="254" spans="3:11" x14ac:dyDescent="0.3">
      <c r="C254" s="22" t="s">
        <v>184</v>
      </c>
      <c r="D254" s="22" t="str">
        <f t="shared" si="4"/>
        <v>43 Rancho SantiagoOrange County Department of Education</v>
      </c>
      <c r="E254" s="22" t="s">
        <v>629</v>
      </c>
      <c r="F254" s="22" t="str">
        <f>IF(SUMMARY!$B$4=C254,MAX($F$1:F253)+1,"n/a")</f>
        <v>n/a</v>
      </c>
      <c r="G254" s="22" t="s">
        <v>238</v>
      </c>
      <c r="H254" s="39">
        <v>0</v>
      </c>
      <c r="I254" s="39">
        <v>0</v>
      </c>
      <c r="J254" s="39">
        <v>0</v>
      </c>
      <c r="K254" s="39">
        <v>0</v>
      </c>
    </row>
    <row r="255" spans="3:11" x14ac:dyDescent="0.3">
      <c r="C255" s="22" t="s">
        <v>184</v>
      </c>
      <c r="D255" s="22" t="str">
        <f t="shared" si="4"/>
        <v>43 Rancho SantiagoOrange Unified School District</v>
      </c>
      <c r="E255" s="22" t="s">
        <v>630</v>
      </c>
      <c r="F255" s="22" t="str">
        <f>IF(SUMMARY!$B$4=C255,MAX($F$1:F254)+1,"n/a")</f>
        <v>n/a</v>
      </c>
      <c r="G255" s="22" t="s">
        <v>631</v>
      </c>
      <c r="H255" s="39">
        <v>6722</v>
      </c>
      <c r="I255" s="39">
        <v>6722</v>
      </c>
      <c r="J255" s="39">
        <v>6722</v>
      </c>
      <c r="K255" s="39">
        <v>6722</v>
      </c>
    </row>
    <row r="256" spans="3:11" x14ac:dyDescent="0.3">
      <c r="C256" s="22" t="s">
        <v>184</v>
      </c>
      <c r="D256" s="22" t="str">
        <f t="shared" si="4"/>
        <v>43 Rancho SantiagoRancho Santiago Community College District</v>
      </c>
      <c r="E256" s="22" t="s">
        <v>632</v>
      </c>
      <c r="F256" s="22" t="str">
        <f>IF(SUMMARY!$B$4=C256,MAX($F$1:F255)+1,"n/a")</f>
        <v>n/a</v>
      </c>
      <c r="G256" s="22" t="s">
        <v>633</v>
      </c>
      <c r="H256" s="39">
        <v>2880462</v>
      </c>
      <c r="I256" s="39">
        <v>2880462</v>
      </c>
      <c r="J256" s="39">
        <v>2940533</v>
      </c>
      <c r="K256" s="39">
        <v>2940533</v>
      </c>
    </row>
    <row r="257" spans="3:11" x14ac:dyDescent="0.3">
      <c r="C257" s="22" t="s">
        <v>184</v>
      </c>
      <c r="D257" s="22" t="str">
        <f t="shared" si="4"/>
        <v>43 Rancho SantiagoSanta Ana Unified School District</v>
      </c>
      <c r="E257" s="22" t="s">
        <v>634</v>
      </c>
      <c r="F257" s="22" t="str">
        <f>IF(SUMMARY!$B$4=C257,MAX($F$1:F256)+1,"n/a")</f>
        <v>n/a</v>
      </c>
      <c r="G257" s="22" t="s">
        <v>635</v>
      </c>
      <c r="H257" s="39">
        <v>0</v>
      </c>
      <c r="I257" s="39">
        <v>0</v>
      </c>
      <c r="J257" s="39">
        <v>0</v>
      </c>
      <c r="K257" s="39">
        <v>0</v>
      </c>
    </row>
    <row r="258" spans="3:11" x14ac:dyDescent="0.3">
      <c r="C258" s="22" t="s">
        <v>188</v>
      </c>
      <c r="D258" s="22" t="str">
        <f t="shared" si="4"/>
        <v>44 North CoastCollege of the Redwoods</v>
      </c>
      <c r="E258" s="22" t="s">
        <v>636</v>
      </c>
      <c r="F258" s="22" t="str">
        <f>IF(SUMMARY!$B$4=C258,MAX($F$1:F257)+1,"n/a")</f>
        <v>n/a</v>
      </c>
      <c r="G258" s="22" t="s">
        <v>637</v>
      </c>
      <c r="H258" s="39">
        <v>0</v>
      </c>
      <c r="I258" s="39">
        <v>0</v>
      </c>
      <c r="J258" s="39">
        <v>0</v>
      </c>
      <c r="K258" s="39">
        <v>0</v>
      </c>
    </row>
    <row r="259" spans="3:11" x14ac:dyDescent="0.3">
      <c r="C259" s="22" t="s">
        <v>188</v>
      </c>
      <c r="D259" s="22" t="str">
        <f t="shared" si="4"/>
        <v>44 North CoastDel Norte County Unified School District</v>
      </c>
      <c r="E259" s="22" t="s">
        <v>638</v>
      </c>
      <c r="F259" s="22" t="str">
        <f>IF(SUMMARY!$B$4=C259,MAX($F$1:F258)+1,"n/a")</f>
        <v>n/a</v>
      </c>
      <c r="G259" s="22" t="s">
        <v>639</v>
      </c>
      <c r="H259" s="39">
        <v>34711</v>
      </c>
      <c r="I259" s="39">
        <v>34711</v>
      </c>
      <c r="J259" s="39">
        <v>34711</v>
      </c>
      <c r="K259" s="39">
        <v>34711</v>
      </c>
    </row>
    <row r="260" spans="3:11" x14ac:dyDescent="0.3">
      <c r="C260" s="22" t="s">
        <v>188</v>
      </c>
      <c r="D260" s="22" t="str">
        <f t="shared" si="4"/>
        <v>44 North CoastEureka City Unified School District</v>
      </c>
      <c r="E260" s="22" t="s">
        <v>640</v>
      </c>
      <c r="F260" s="22" t="str">
        <f>IF(SUMMARY!$B$4=C260,MAX($F$1:F259)+1,"n/a")</f>
        <v>n/a</v>
      </c>
      <c r="G260" s="22" t="s">
        <v>641</v>
      </c>
      <c r="H260" s="39">
        <v>252579</v>
      </c>
      <c r="I260" s="39">
        <v>252579</v>
      </c>
      <c r="J260" s="39">
        <v>252579</v>
      </c>
      <c r="K260" s="39">
        <v>252579</v>
      </c>
    </row>
    <row r="261" spans="3:11" x14ac:dyDescent="0.3">
      <c r="C261" s="22" t="s">
        <v>188</v>
      </c>
      <c r="D261" s="22" t="str">
        <f t="shared" si="4"/>
        <v>44 North CoastFort Bragg Unified School District</v>
      </c>
      <c r="E261" s="22" t="s">
        <v>642</v>
      </c>
      <c r="F261" s="22" t="str">
        <f>IF(SUMMARY!$B$4=C261,MAX($F$1:F260)+1,"n/a")</f>
        <v>n/a</v>
      </c>
      <c r="G261" s="22" t="s">
        <v>643</v>
      </c>
      <c r="H261" s="39">
        <v>35139</v>
      </c>
      <c r="I261" s="39">
        <v>35139</v>
      </c>
      <c r="J261" s="39">
        <v>35139</v>
      </c>
      <c r="K261" s="39">
        <v>35139</v>
      </c>
    </row>
    <row r="262" spans="3:11" x14ac:dyDescent="0.3">
      <c r="C262" s="22" t="s">
        <v>188</v>
      </c>
      <c r="D262" s="22" t="str">
        <f t="shared" si="4"/>
        <v>44 North CoastFortuna Union High School District</v>
      </c>
      <c r="E262" s="22" t="s">
        <v>644</v>
      </c>
      <c r="F262" s="22" t="str">
        <f>IF(SUMMARY!$B$4=C262,MAX($F$1:F261)+1,"n/a")</f>
        <v>n/a</v>
      </c>
      <c r="G262" s="22" t="s">
        <v>645</v>
      </c>
      <c r="H262" s="39">
        <v>0</v>
      </c>
      <c r="I262" s="39">
        <v>0</v>
      </c>
      <c r="J262" s="39">
        <v>0</v>
      </c>
      <c r="K262" s="39">
        <v>0</v>
      </c>
    </row>
    <row r="263" spans="3:11" x14ac:dyDescent="0.3">
      <c r="C263" s="22" t="s">
        <v>188</v>
      </c>
      <c r="D263" s="22" t="str">
        <f t="shared" si="4"/>
        <v>44 North CoastNorthern Humboldt Unified High School District</v>
      </c>
      <c r="E263" s="22" t="s">
        <v>646</v>
      </c>
      <c r="F263" s="22" t="str">
        <f>IF(SUMMARY!$B$4=C263,MAX($F$1:F262)+1,"n/a")</f>
        <v>n/a</v>
      </c>
      <c r="G263" s="22" t="s">
        <v>647</v>
      </c>
      <c r="H263" s="39">
        <v>0</v>
      </c>
      <c r="I263" s="39">
        <v>0</v>
      </c>
      <c r="J263" s="39">
        <v>0</v>
      </c>
      <c r="K263" s="39">
        <v>0</v>
      </c>
    </row>
    <row r="264" spans="3:11" x14ac:dyDescent="0.3">
      <c r="C264" s="22" t="s">
        <v>188</v>
      </c>
      <c r="D264" s="22" t="str">
        <f t="shared" si="4"/>
        <v>44 North CoastRedwoods Community College District</v>
      </c>
      <c r="E264" s="22" t="s">
        <v>648</v>
      </c>
      <c r="F264" s="22" t="str">
        <f>IF(SUMMARY!$B$4=C264,MAX($F$1:F263)+1,"n/a")</f>
        <v>n/a</v>
      </c>
      <c r="G264" s="22" t="s">
        <v>649</v>
      </c>
      <c r="H264" s="39">
        <v>750000</v>
      </c>
      <c r="I264" s="39">
        <v>750000</v>
      </c>
      <c r="J264" s="39">
        <v>773016</v>
      </c>
      <c r="K264" s="39">
        <v>773016</v>
      </c>
    </row>
    <row r="265" spans="3:11" x14ac:dyDescent="0.3">
      <c r="C265" s="22" t="s">
        <v>191</v>
      </c>
      <c r="D265" s="22" t="str">
        <f t="shared" ref="D265:D328" si="5">C265&amp;G265</f>
        <v>45 Rio HondoEl Monte Union High School District</v>
      </c>
      <c r="E265" s="22" t="s">
        <v>650</v>
      </c>
      <c r="F265" s="22" t="str">
        <f>IF(SUMMARY!$B$4=C265,MAX($F$1:F264)+1,"n/a")</f>
        <v>n/a</v>
      </c>
      <c r="G265" s="22" t="s">
        <v>651</v>
      </c>
      <c r="H265" s="39">
        <v>9518638</v>
      </c>
      <c r="I265" s="39">
        <v>9518638</v>
      </c>
      <c r="J265" s="39">
        <v>9565330</v>
      </c>
      <c r="K265" s="39">
        <v>9565330</v>
      </c>
    </row>
    <row r="266" spans="3:11" x14ac:dyDescent="0.3">
      <c r="C266" s="22" t="s">
        <v>191</v>
      </c>
      <c r="D266" s="22" t="str">
        <f t="shared" si="5"/>
        <v>45 Rio HondoEl Rancho Unified School District</v>
      </c>
      <c r="E266" s="22" t="s">
        <v>652</v>
      </c>
      <c r="F266" s="22" t="str">
        <f>IF(SUMMARY!$B$4=C266,MAX($F$1:F265)+1,"n/a")</f>
        <v>n/a</v>
      </c>
      <c r="G266" s="22" t="s">
        <v>653</v>
      </c>
      <c r="H266" s="39">
        <v>558567</v>
      </c>
      <c r="I266" s="39">
        <v>558567</v>
      </c>
      <c r="J266" s="39">
        <v>562567</v>
      </c>
      <c r="K266" s="39">
        <v>562567</v>
      </c>
    </row>
    <row r="267" spans="3:11" x14ac:dyDescent="0.3">
      <c r="C267" s="22" t="s">
        <v>191</v>
      </c>
      <c r="D267" s="22" t="str">
        <f t="shared" si="5"/>
        <v>45 Rio HondoRio Hondo Community College District</v>
      </c>
      <c r="E267" s="22" t="s">
        <v>654</v>
      </c>
      <c r="F267" s="22" t="str">
        <f>IF(SUMMARY!$B$4=C267,MAX($F$1:F266)+1,"n/a")</f>
        <v>n/a</v>
      </c>
      <c r="G267" s="22" t="s">
        <v>655</v>
      </c>
      <c r="H267" s="39">
        <v>528102</v>
      </c>
      <c r="I267" s="39">
        <v>528102</v>
      </c>
      <c r="J267" s="39">
        <v>411834</v>
      </c>
      <c r="K267" s="39">
        <v>411834</v>
      </c>
    </row>
    <row r="268" spans="3:11" x14ac:dyDescent="0.3">
      <c r="C268" s="22" t="s">
        <v>191</v>
      </c>
      <c r="D268" s="22" t="str">
        <f t="shared" si="5"/>
        <v>45 Rio HondoTri-Cities ROP</v>
      </c>
      <c r="E268" s="22" t="s">
        <v>656</v>
      </c>
      <c r="F268" s="22" t="str">
        <f>IF(SUMMARY!$B$4=C268,MAX($F$1:F267)+1,"n/a")</f>
        <v>n/a</v>
      </c>
      <c r="G268" s="22" t="s">
        <v>657</v>
      </c>
      <c r="H268" s="39">
        <v>35000</v>
      </c>
      <c r="I268" s="39">
        <v>35000</v>
      </c>
      <c r="J268" s="39">
        <v>125237</v>
      </c>
      <c r="K268" s="39">
        <v>125237</v>
      </c>
    </row>
    <row r="269" spans="3:11" x14ac:dyDescent="0.3">
      <c r="C269" s="22" t="s">
        <v>191</v>
      </c>
      <c r="D269" s="22" t="str">
        <f t="shared" si="5"/>
        <v>45 Rio HondoWhittier Union High School District</v>
      </c>
      <c r="E269" s="22" t="s">
        <v>658</v>
      </c>
      <c r="F269" s="22" t="str">
        <f>IF(SUMMARY!$B$4=C269,MAX($F$1:F268)+1,"n/a")</f>
        <v>n/a</v>
      </c>
      <c r="G269" s="22" t="s">
        <v>659</v>
      </c>
      <c r="H269" s="39">
        <v>2961851</v>
      </c>
      <c r="I269" s="39">
        <v>2961851</v>
      </c>
      <c r="J269" s="39">
        <v>2999462</v>
      </c>
      <c r="K269" s="39">
        <v>2999462</v>
      </c>
    </row>
    <row r="270" spans="3:11" x14ac:dyDescent="0.3">
      <c r="C270" s="22" t="s">
        <v>194</v>
      </c>
      <c r="D270" s="22" t="str">
        <f t="shared" si="5"/>
        <v>46 Riverside About StudentsAlvord Unified School District</v>
      </c>
      <c r="E270" s="22" t="s">
        <v>660</v>
      </c>
      <c r="F270" s="22" t="str">
        <f>IF(SUMMARY!$B$4=C270,MAX($F$1:F269)+1,"n/a")</f>
        <v>n/a</v>
      </c>
      <c r="G270" s="22" t="s">
        <v>661</v>
      </c>
      <c r="H270" s="39">
        <v>218904</v>
      </c>
      <c r="I270" s="39">
        <v>218904</v>
      </c>
      <c r="J270" s="39">
        <v>336923</v>
      </c>
      <c r="K270" s="39">
        <v>336923</v>
      </c>
    </row>
    <row r="271" spans="3:11" x14ac:dyDescent="0.3">
      <c r="C271" s="22" t="s">
        <v>194</v>
      </c>
      <c r="D271" s="22" t="str">
        <f t="shared" si="5"/>
        <v>46 Riverside About StudentsCorona-Norco Unified School District</v>
      </c>
      <c r="E271" s="22" t="s">
        <v>662</v>
      </c>
      <c r="F271" s="22" t="str">
        <f>IF(SUMMARY!$B$4=C271,MAX($F$1:F270)+1,"n/a")</f>
        <v>n/a</v>
      </c>
      <c r="G271" s="22" t="s">
        <v>663</v>
      </c>
      <c r="H271" s="39">
        <v>1489345</v>
      </c>
      <c r="I271" s="39">
        <v>1489345</v>
      </c>
      <c r="J271" s="39">
        <v>1489345</v>
      </c>
      <c r="K271" s="39">
        <v>1489345</v>
      </c>
    </row>
    <row r="272" spans="3:11" x14ac:dyDescent="0.3">
      <c r="C272" s="22" t="s">
        <v>194</v>
      </c>
      <c r="D272" s="22" t="str">
        <f t="shared" si="5"/>
        <v>46 Riverside About StudentsJurupa Unified School District</v>
      </c>
      <c r="E272" s="22" t="s">
        <v>664</v>
      </c>
      <c r="F272" s="22" t="str">
        <f>IF(SUMMARY!$B$4=C272,MAX($F$1:F271)+1,"n/a")</f>
        <v>n/a</v>
      </c>
      <c r="G272" s="22" t="s">
        <v>665</v>
      </c>
      <c r="H272" s="39">
        <v>988775</v>
      </c>
      <c r="I272" s="39">
        <v>988775</v>
      </c>
      <c r="J272" s="39">
        <v>988775</v>
      </c>
      <c r="K272" s="39">
        <v>988775</v>
      </c>
    </row>
    <row r="273" spans="3:11" x14ac:dyDescent="0.3">
      <c r="C273" s="22" t="s">
        <v>194</v>
      </c>
      <c r="D273" s="22" t="str">
        <f t="shared" si="5"/>
        <v>46 Riverside About StudentsMoreno Valley Unified School District</v>
      </c>
      <c r="E273" s="22" t="s">
        <v>666</v>
      </c>
      <c r="F273" s="22" t="str">
        <f>IF(SUMMARY!$B$4=C273,MAX($F$1:F272)+1,"n/a")</f>
        <v>n/a</v>
      </c>
      <c r="G273" s="22" t="s">
        <v>667</v>
      </c>
      <c r="H273" s="39">
        <v>1355057</v>
      </c>
      <c r="I273" s="39">
        <v>1355057</v>
      </c>
      <c r="J273" s="39">
        <v>1355057</v>
      </c>
      <c r="K273" s="39">
        <v>1355057</v>
      </c>
    </row>
    <row r="274" spans="3:11" x14ac:dyDescent="0.3">
      <c r="C274" s="22" t="s">
        <v>194</v>
      </c>
      <c r="D274" s="22" t="str">
        <f t="shared" si="5"/>
        <v>46 Riverside About StudentsRiverside Community College District</v>
      </c>
      <c r="E274" s="22" t="s">
        <v>668</v>
      </c>
      <c r="F274" s="22" t="str">
        <f>IF(SUMMARY!$B$4=C274,MAX($F$1:F273)+1,"n/a")</f>
        <v>n/a</v>
      </c>
      <c r="G274" s="22" t="s">
        <v>669</v>
      </c>
      <c r="H274" s="39">
        <v>540527</v>
      </c>
      <c r="I274" s="39">
        <v>540527</v>
      </c>
      <c r="J274" s="39">
        <v>540527</v>
      </c>
      <c r="K274" s="39">
        <v>540527</v>
      </c>
    </row>
    <row r="275" spans="3:11" x14ac:dyDescent="0.3">
      <c r="C275" s="22" t="s">
        <v>194</v>
      </c>
      <c r="D275" s="22" t="str">
        <f t="shared" si="5"/>
        <v>46 Riverside About StudentsRiverside County Office of Education</v>
      </c>
      <c r="E275" s="22" t="s">
        <v>670</v>
      </c>
      <c r="F275" s="22" t="str">
        <f>IF(SUMMARY!$B$4=C275,MAX($F$1:F274)+1,"n/a")</f>
        <v>n/a</v>
      </c>
      <c r="G275" s="22" t="s">
        <v>289</v>
      </c>
      <c r="H275" s="39">
        <v>295464</v>
      </c>
      <c r="I275" s="39">
        <v>295464</v>
      </c>
      <c r="J275" s="39">
        <v>295464</v>
      </c>
      <c r="K275" s="39">
        <v>295464</v>
      </c>
    </row>
    <row r="276" spans="3:11" x14ac:dyDescent="0.3">
      <c r="C276" s="22" t="s">
        <v>194</v>
      </c>
      <c r="D276" s="22" t="str">
        <f t="shared" si="5"/>
        <v>46 Riverside About StudentsRiverside Unified School District</v>
      </c>
      <c r="E276" s="22" t="s">
        <v>671</v>
      </c>
      <c r="F276" s="22" t="str">
        <f>IF(SUMMARY!$B$4=C276,MAX($F$1:F275)+1,"n/a")</f>
        <v>n/a</v>
      </c>
      <c r="G276" s="22" t="s">
        <v>672</v>
      </c>
      <c r="H276" s="39">
        <v>2845548</v>
      </c>
      <c r="I276" s="39">
        <v>2845548</v>
      </c>
      <c r="J276" s="39">
        <v>2845548</v>
      </c>
      <c r="K276" s="39">
        <v>2845548</v>
      </c>
    </row>
    <row r="277" spans="3:11" x14ac:dyDescent="0.3">
      <c r="C277" s="22" t="s">
        <v>194</v>
      </c>
      <c r="D277" s="22" t="str">
        <f t="shared" si="5"/>
        <v>46 Riverside About StudentsVal Verde Unified School District</v>
      </c>
      <c r="E277" s="22" t="s">
        <v>673</v>
      </c>
      <c r="F277" s="22" t="str">
        <f>IF(SUMMARY!$B$4=C277,MAX($F$1:F276)+1,"n/a")</f>
        <v>n/a</v>
      </c>
      <c r="G277" s="22" t="s">
        <v>674</v>
      </c>
      <c r="H277" s="39">
        <v>0</v>
      </c>
      <c r="I277" s="39">
        <v>0</v>
      </c>
      <c r="J277" s="39">
        <v>0</v>
      </c>
      <c r="K277" s="39">
        <v>0</v>
      </c>
    </row>
    <row r="278" spans="3:11" x14ac:dyDescent="0.3">
      <c r="C278" s="22" t="s">
        <v>197</v>
      </c>
      <c r="D278" s="22" t="str">
        <f t="shared" si="5"/>
        <v>47 San BernardinoColton Joint Unified School District</v>
      </c>
      <c r="E278" s="22" t="s">
        <v>675</v>
      </c>
      <c r="F278" s="22" t="str">
        <f>IF(SUMMARY!$B$4=C278,MAX($F$1:F277)+1,"n/a")</f>
        <v>n/a</v>
      </c>
      <c r="G278" s="22" t="s">
        <v>676</v>
      </c>
      <c r="H278" s="39">
        <v>528580</v>
      </c>
      <c r="I278" s="39">
        <v>528580</v>
      </c>
      <c r="J278" s="39">
        <v>528580</v>
      </c>
      <c r="K278" s="39">
        <v>528580</v>
      </c>
    </row>
    <row r="279" spans="3:11" x14ac:dyDescent="0.3">
      <c r="C279" s="22" t="s">
        <v>197</v>
      </c>
      <c r="D279" s="22" t="str">
        <f t="shared" si="5"/>
        <v>47 San BernardinoRedlands Unified School District</v>
      </c>
      <c r="E279" s="22" t="s">
        <v>677</v>
      </c>
      <c r="F279" s="22" t="str">
        <f>IF(SUMMARY!$B$4=C279,MAX($F$1:F278)+1,"n/a")</f>
        <v>n/a</v>
      </c>
      <c r="G279" s="22" t="s">
        <v>678</v>
      </c>
      <c r="H279" s="39">
        <v>324311</v>
      </c>
      <c r="I279" s="39">
        <v>324311</v>
      </c>
      <c r="J279" s="39">
        <v>324311</v>
      </c>
      <c r="K279" s="39">
        <v>324311</v>
      </c>
    </row>
    <row r="280" spans="3:11" x14ac:dyDescent="0.3">
      <c r="C280" s="22" t="s">
        <v>197</v>
      </c>
      <c r="D280" s="22" t="str">
        <f t="shared" si="5"/>
        <v>47 San BernardinoRialto Unified School District</v>
      </c>
      <c r="E280" s="22" t="s">
        <v>679</v>
      </c>
      <c r="F280" s="22" t="str">
        <f>IF(SUMMARY!$B$4=C280,MAX($F$1:F279)+1,"n/a")</f>
        <v>n/a</v>
      </c>
      <c r="G280" s="22" t="s">
        <v>680</v>
      </c>
      <c r="H280" s="39">
        <v>924470</v>
      </c>
      <c r="I280" s="39">
        <v>924470</v>
      </c>
      <c r="J280" s="39">
        <v>924470</v>
      </c>
      <c r="K280" s="39">
        <v>924470</v>
      </c>
    </row>
    <row r="281" spans="3:11" x14ac:dyDescent="0.3">
      <c r="C281" s="22" t="s">
        <v>197</v>
      </c>
      <c r="D281" s="22" t="str">
        <f t="shared" si="5"/>
        <v>47 San BernardinoSan Bernardino City Unified School District</v>
      </c>
      <c r="E281" s="22" t="s">
        <v>681</v>
      </c>
      <c r="F281" s="22" t="str">
        <f>IF(SUMMARY!$B$4=C281,MAX($F$1:F280)+1,"n/a")</f>
        <v>n/a</v>
      </c>
      <c r="G281" s="22" t="s">
        <v>682</v>
      </c>
      <c r="H281" s="39">
        <v>6784521</v>
      </c>
      <c r="I281" s="39">
        <v>6784521</v>
      </c>
      <c r="J281" s="39">
        <v>6784521</v>
      </c>
      <c r="K281" s="39">
        <v>6784521</v>
      </c>
    </row>
    <row r="282" spans="3:11" x14ac:dyDescent="0.3">
      <c r="C282" s="22" t="s">
        <v>197</v>
      </c>
      <c r="D282" s="22" t="str">
        <f t="shared" si="5"/>
        <v>47 San BernardinoSan Bernardino Community College District</v>
      </c>
      <c r="E282" s="22" t="s">
        <v>683</v>
      </c>
      <c r="F282" s="22" t="str">
        <f>IF(SUMMARY!$B$4=C282,MAX($F$1:F281)+1,"n/a")</f>
        <v>n/a</v>
      </c>
      <c r="G282" s="22" t="s">
        <v>684</v>
      </c>
      <c r="H282" s="39">
        <v>961771</v>
      </c>
      <c r="I282" s="39">
        <v>961771</v>
      </c>
      <c r="J282" s="39">
        <v>1053736</v>
      </c>
      <c r="K282" s="39">
        <v>1053736</v>
      </c>
    </row>
    <row r="283" spans="3:11" x14ac:dyDescent="0.3">
      <c r="C283" s="22" t="s">
        <v>197</v>
      </c>
      <c r="D283" s="22" t="str">
        <f t="shared" si="5"/>
        <v>47 San BernardinoSan Bernardino County Office of Education</v>
      </c>
      <c r="E283" s="22" t="s">
        <v>685</v>
      </c>
      <c r="F283" s="22" t="str">
        <f>IF(SUMMARY!$B$4=C283,MAX($F$1:F282)+1,"n/a")</f>
        <v>n/a</v>
      </c>
      <c r="G283" s="22" t="s">
        <v>686</v>
      </c>
      <c r="H283" s="39">
        <v>0</v>
      </c>
      <c r="I283" s="39">
        <v>0</v>
      </c>
      <c r="J283" s="39">
        <v>0</v>
      </c>
      <c r="K283" s="39">
        <v>0</v>
      </c>
    </row>
    <row r="284" spans="3:11" x14ac:dyDescent="0.3">
      <c r="C284" s="22" t="s">
        <v>197</v>
      </c>
      <c r="D284" s="22" t="str">
        <f t="shared" si="5"/>
        <v>47 San BernardinoYucaipa-Calimesa Joint Unified School District</v>
      </c>
      <c r="E284" s="22" t="s">
        <v>687</v>
      </c>
      <c r="F284" s="22" t="str">
        <f>IF(SUMMARY!$B$4=C284,MAX($F$1:F283)+1,"n/a")</f>
        <v>n/a</v>
      </c>
      <c r="G284" s="22" t="s">
        <v>688</v>
      </c>
      <c r="H284" s="39">
        <v>345876</v>
      </c>
      <c r="I284" s="39">
        <v>345876</v>
      </c>
      <c r="J284" s="39">
        <v>345876</v>
      </c>
      <c r="K284" s="39">
        <v>345876</v>
      </c>
    </row>
    <row r="285" spans="3:11" x14ac:dyDescent="0.3">
      <c r="C285" s="22" t="s">
        <v>200</v>
      </c>
      <c r="D285" s="22" t="str">
        <f t="shared" si="5"/>
        <v>48 San DiegoSan Diego Community College District</v>
      </c>
      <c r="E285" s="22" t="s">
        <v>689</v>
      </c>
      <c r="F285" s="22" t="str">
        <f>IF(SUMMARY!$B$4=C285,MAX($F$1:F284)+1,"n/a")</f>
        <v>n/a</v>
      </c>
      <c r="G285" s="22" t="s">
        <v>690</v>
      </c>
      <c r="H285" s="39">
        <v>2752360</v>
      </c>
      <c r="I285" s="39">
        <v>2752360</v>
      </c>
      <c r="J285" s="39">
        <v>2823332</v>
      </c>
      <c r="K285" s="39">
        <v>2823332</v>
      </c>
    </row>
    <row r="286" spans="3:11" x14ac:dyDescent="0.3">
      <c r="C286" s="22" t="s">
        <v>200</v>
      </c>
      <c r="D286" s="22" t="str">
        <f t="shared" si="5"/>
        <v>48 San DiegoSan Diego Unified School District</v>
      </c>
      <c r="E286" s="22" t="s">
        <v>691</v>
      </c>
      <c r="F286" s="22" t="str">
        <f>IF(SUMMARY!$B$4=C286,MAX($F$1:F285)+1,"n/a")</f>
        <v>n/a</v>
      </c>
      <c r="G286" s="22" t="s">
        <v>692</v>
      </c>
      <c r="H286" s="39">
        <v>1580628</v>
      </c>
      <c r="I286" s="39">
        <v>1580628</v>
      </c>
      <c r="J286" s="39">
        <v>1621739</v>
      </c>
      <c r="K286" s="39">
        <v>1621739</v>
      </c>
    </row>
    <row r="287" spans="3:11" x14ac:dyDescent="0.3">
      <c r="C287" s="22" t="s">
        <v>203</v>
      </c>
      <c r="D287" s="22" t="str">
        <f t="shared" si="5"/>
        <v>49 San FransiscoSan Francisco Community College District</v>
      </c>
      <c r="E287" s="22" t="s">
        <v>693</v>
      </c>
      <c r="F287" s="22" t="str">
        <f>IF(SUMMARY!$B$4=C287,MAX($F$1:F286)+1,"n/a")</f>
        <v>n/a</v>
      </c>
      <c r="G287" s="22" t="s">
        <v>694</v>
      </c>
      <c r="H287" s="39">
        <v>3158985</v>
      </c>
      <c r="I287" s="39">
        <v>3158985</v>
      </c>
      <c r="J287" s="39">
        <v>3298559</v>
      </c>
      <c r="K287" s="39">
        <v>3298559</v>
      </c>
    </row>
    <row r="288" spans="3:11" x14ac:dyDescent="0.3">
      <c r="C288" s="22" t="s">
        <v>203</v>
      </c>
      <c r="D288" s="22" t="str">
        <f t="shared" si="5"/>
        <v>49 San FransiscoSan Francisco Unified School District</v>
      </c>
      <c r="E288" s="22" t="s">
        <v>695</v>
      </c>
      <c r="F288" s="22" t="str">
        <f>IF(SUMMARY!$B$4=C288,MAX($F$1:F287)+1,"n/a")</f>
        <v>n/a</v>
      </c>
      <c r="G288" s="22" t="s">
        <v>696</v>
      </c>
      <c r="H288" s="39">
        <v>396950</v>
      </c>
      <c r="I288" s="39">
        <v>396950</v>
      </c>
      <c r="J288" s="39">
        <v>366500</v>
      </c>
      <c r="K288" s="39">
        <v>366500</v>
      </c>
    </row>
    <row r="289" spans="3:11" x14ac:dyDescent="0.3">
      <c r="C289" s="22" t="s">
        <v>206</v>
      </c>
      <c r="D289" s="22" t="str">
        <f t="shared" si="5"/>
        <v>50 Delta Sierra AllianceCalaveras County Office of Education</v>
      </c>
      <c r="E289" s="22" t="s">
        <v>697</v>
      </c>
      <c r="F289" s="22" t="str">
        <f>IF(SUMMARY!$B$4=C289,MAX($F$1:F288)+1,"n/a")</f>
        <v>n/a</v>
      </c>
      <c r="G289" s="22" t="s">
        <v>698</v>
      </c>
      <c r="H289" s="39">
        <v>49250</v>
      </c>
      <c r="I289" s="39">
        <v>49250</v>
      </c>
      <c r="J289" s="39">
        <v>49250</v>
      </c>
      <c r="K289" s="39">
        <v>49250</v>
      </c>
    </row>
    <row r="290" spans="3:11" x14ac:dyDescent="0.3">
      <c r="C290" s="22" t="s">
        <v>206</v>
      </c>
      <c r="D290" s="22" t="str">
        <f t="shared" si="5"/>
        <v>50 Delta Sierra AllianceLodi Unified School District</v>
      </c>
      <c r="E290" s="22" t="s">
        <v>699</v>
      </c>
      <c r="F290" s="22" t="str">
        <f>IF(SUMMARY!$B$4=C290,MAX($F$1:F289)+1,"n/a")</f>
        <v>n/a</v>
      </c>
      <c r="G290" s="22" t="s">
        <v>700</v>
      </c>
      <c r="H290" s="39">
        <v>1341890</v>
      </c>
      <c r="I290" s="39">
        <v>1341890</v>
      </c>
      <c r="J290" s="39">
        <v>1341890</v>
      </c>
      <c r="K290" s="39">
        <v>1341890</v>
      </c>
    </row>
    <row r="291" spans="3:11" x14ac:dyDescent="0.3">
      <c r="C291" s="22" t="s">
        <v>206</v>
      </c>
      <c r="D291" s="22" t="str">
        <f t="shared" si="5"/>
        <v>50 Delta Sierra AllianceManteca Unified School District</v>
      </c>
      <c r="E291" s="22" t="s">
        <v>701</v>
      </c>
      <c r="F291" s="22" t="str">
        <f>IF(SUMMARY!$B$4=C291,MAX($F$1:F290)+1,"n/a")</f>
        <v>n/a</v>
      </c>
      <c r="G291" s="22" t="s">
        <v>702</v>
      </c>
      <c r="H291" s="39">
        <v>1258426</v>
      </c>
      <c r="I291" s="39">
        <v>1258426</v>
      </c>
      <c r="J291" s="39">
        <v>1258426</v>
      </c>
      <c r="K291" s="39">
        <v>1258426</v>
      </c>
    </row>
    <row r="292" spans="3:11" x14ac:dyDescent="0.3">
      <c r="C292" s="22" t="s">
        <v>206</v>
      </c>
      <c r="D292" s="22" t="str">
        <f t="shared" si="5"/>
        <v>50 Delta Sierra AllianceRiver Delta Joint Unified School District</v>
      </c>
      <c r="E292" s="22" t="s">
        <v>703</v>
      </c>
      <c r="F292" s="22" t="str">
        <f>IF(SUMMARY!$B$4=C292,MAX($F$1:F291)+1,"n/a")</f>
        <v>n/a</v>
      </c>
      <c r="G292" s="22" t="s">
        <v>704</v>
      </c>
      <c r="H292" s="39">
        <v>77750</v>
      </c>
      <c r="I292" s="39">
        <v>77750</v>
      </c>
      <c r="J292" s="39">
        <v>77750</v>
      </c>
      <c r="K292" s="39">
        <v>77750</v>
      </c>
    </row>
    <row r="293" spans="3:11" x14ac:dyDescent="0.3">
      <c r="C293" s="22" t="s">
        <v>206</v>
      </c>
      <c r="D293" s="22" t="str">
        <f t="shared" si="5"/>
        <v>50 Delta Sierra AllianceSan Joaquin County Office of Education</v>
      </c>
      <c r="E293" s="22" t="s">
        <v>705</v>
      </c>
      <c r="F293" s="22" t="str">
        <f>IF(SUMMARY!$B$4=C293,MAX($F$1:F292)+1,"n/a")</f>
        <v>n/a</v>
      </c>
      <c r="G293" s="22" t="s">
        <v>706</v>
      </c>
      <c r="H293" s="39">
        <v>49250</v>
      </c>
      <c r="I293" s="39">
        <v>49250</v>
      </c>
      <c r="J293" s="39">
        <v>49250</v>
      </c>
      <c r="K293" s="39">
        <v>49250</v>
      </c>
    </row>
    <row r="294" spans="3:11" x14ac:dyDescent="0.3">
      <c r="C294" s="22" t="s">
        <v>206</v>
      </c>
      <c r="D294" s="22" t="str">
        <f t="shared" si="5"/>
        <v>50 Delta Sierra AllianceSan Joaquin Delta Community College District</v>
      </c>
      <c r="E294" s="22" t="s">
        <v>707</v>
      </c>
      <c r="F294" s="22" t="str">
        <f>IF(SUMMARY!$B$4=C294,MAX($F$1:F293)+1,"n/a")</f>
        <v>n/a</v>
      </c>
      <c r="G294" s="22" t="s">
        <v>708</v>
      </c>
      <c r="H294" s="39">
        <v>1528196</v>
      </c>
      <c r="I294" s="39">
        <v>1528196</v>
      </c>
      <c r="J294" s="39">
        <v>1625511</v>
      </c>
      <c r="K294" s="39">
        <v>1625511</v>
      </c>
    </row>
    <row r="295" spans="3:11" x14ac:dyDescent="0.3">
      <c r="C295" s="22" t="s">
        <v>206</v>
      </c>
      <c r="D295" s="22" t="str">
        <f t="shared" si="5"/>
        <v>50 Delta Sierra AllianceStockton Unified School District</v>
      </c>
      <c r="E295" s="22" t="s">
        <v>709</v>
      </c>
      <c r="F295" s="22" t="str">
        <f>IF(SUMMARY!$B$4=C295,MAX($F$1:F294)+1,"n/a")</f>
        <v>n/a</v>
      </c>
      <c r="G295" s="22" t="s">
        <v>710</v>
      </c>
      <c r="H295" s="39">
        <v>3030376</v>
      </c>
      <c r="I295" s="39">
        <v>3030376</v>
      </c>
      <c r="J295" s="39">
        <v>3030376</v>
      </c>
      <c r="K295" s="39">
        <v>3030376</v>
      </c>
    </row>
    <row r="296" spans="3:11" x14ac:dyDescent="0.3">
      <c r="C296" s="22" t="s">
        <v>206</v>
      </c>
      <c r="D296" s="22" t="str">
        <f t="shared" si="5"/>
        <v>50 Delta Sierra AllianceTracy Joint Unified School District</v>
      </c>
      <c r="E296" s="22" t="s">
        <v>711</v>
      </c>
      <c r="F296" s="22" t="str">
        <f>IF(SUMMARY!$B$4=C296,MAX($F$1:F295)+1,"n/a")</f>
        <v>n/a</v>
      </c>
      <c r="G296" s="22" t="s">
        <v>712</v>
      </c>
      <c r="H296" s="39">
        <v>507790</v>
      </c>
      <c r="I296" s="39">
        <v>507790</v>
      </c>
      <c r="J296" s="39">
        <v>507790</v>
      </c>
      <c r="K296" s="39">
        <v>507790</v>
      </c>
    </row>
    <row r="297" spans="3:11" x14ac:dyDescent="0.3">
      <c r="C297" s="22" t="s">
        <v>209</v>
      </c>
      <c r="D297" s="22" t="str">
        <f t="shared" si="5"/>
        <v>51 South Bay (San Jose Evergreen)Campbell Union High School District</v>
      </c>
      <c r="E297" s="22" t="s">
        <v>713</v>
      </c>
      <c r="F297" s="22" t="str">
        <f>IF(SUMMARY!$B$4=C297,MAX($F$1:F296)+1,"n/a")</f>
        <v>n/a</v>
      </c>
      <c r="G297" s="22" t="s">
        <v>714</v>
      </c>
      <c r="H297" s="39">
        <v>3130433</v>
      </c>
      <c r="I297" s="39">
        <v>3130433</v>
      </c>
      <c r="J297" s="39">
        <v>3183518</v>
      </c>
      <c r="K297" s="39">
        <v>3183518</v>
      </c>
    </row>
    <row r="298" spans="3:11" x14ac:dyDescent="0.3">
      <c r="C298" s="22" t="s">
        <v>209</v>
      </c>
      <c r="D298" s="22" t="str">
        <f t="shared" si="5"/>
        <v>51 South Bay (San Jose Evergreen)East Side Union High School District</v>
      </c>
      <c r="E298" s="22" t="s">
        <v>715</v>
      </c>
      <c r="F298" s="22" t="str">
        <f>IF(SUMMARY!$B$4=C298,MAX($F$1:F297)+1,"n/a")</f>
        <v>n/a</v>
      </c>
      <c r="G298" s="22" t="s">
        <v>716</v>
      </c>
      <c r="H298" s="39">
        <v>6245614</v>
      </c>
      <c r="I298" s="39">
        <v>6245614</v>
      </c>
      <c r="J298" s="39">
        <v>6298697</v>
      </c>
      <c r="K298" s="39">
        <v>6298697</v>
      </c>
    </row>
    <row r="299" spans="3:11" x14ac:dyDescent="0.3">
      <c r="C299" s="22" t="s">
        <v>209</v>
      </c>
      <c r="D299" s="22" t="str">
        <f t="shared" si="5"/>
        <v>51 South Bay (San Jose Evergreen)Metropolitan Education District</v>
      </c>
      <c r="E299" s="22" t="s">
        <v>717</v>
      </c>
      <c r="F299" s="22" t="str">
        <f>IF(SUMMARY!$B$4=C299,MAX($F$1:F298)+1,"n/a")</f>
        <v>n/a</v>
      </c>
      <c r="G299" s="22" t="s">
        <v>718</v>
      </c>
      <c r="H299" s="39">
        <v>2445865</v>
      </c>
      <c r="I299" s="39">
        <v>2445865</v>
      </c>
      <c r="J299" s="39">
        <v>2498950</v>
      </c>
      <c r="K299" s="39">
        <v>2498950</v>
      </c>
    </row>
    <row r="300" spans="3:11" x14ac:dyDescent="0.3">
      <c r="C300" s="22" t="s">
        <v>209</v>
      </c>
      <c r="D300" s="22" t="str">
        <f t="shared" si="5"/>
        <v>51 South Bay (San Jose Evergreen)Milpitas Unified School District</v>
      </c>
      <c r="E300" s="22" t="s">
        <v>719</v>
      </c>
      <c r="F300" s="22" t="str">
        <f>IF(SUMMARY!$B$4=C300,MAX($F$1:F299)+1,"n/a")</f>
        <v>n/a</v>
      </c>
      <c r="G300" s="22" t="s">
        <v>720</v>
      </c>
      <c r="H300" s="39">
        <v>715157</v>
      </c>
      <c r="I300" s="39">
        <v>715157</v>
      </c>
      <c r="J300" s="39">
        <v>768242</v>
      </c>
      <c r="K300" s="39">
        <v>768242</v>
      </c>
    </row>
    <row r="301" spans="3:11" x14ac:dyDescent="0.3">
      <c r="C301" s="22" t="s">
        <v>209</v>
      </c>
      <c r="D301" s="22" t="str">
        <f t="shared" si="5"/>
        <v>51 South Bay (San Jose Evergreen)San Jose-Evergreen Community College District</v>
      </c>
      <c r="E301" s="22" t="s">
        <v>721</v>
      </c>
      <c r="F301" s="22" t="str">
        <f>IF(SUMMARY!$B$4=C301,MAX($F$1:F300)+1,"n/a")</f>
        <v>n/a</v>
      </c>
      <c r="G301" s="22" t="s">
        <v>722</v>
      </c>
      <c r="H301" s="39">
        <v>1640633</v>
      </c>
      <c r="I301" s="39">
        <v>1640633</v>
      </c>
      <c r="J301" s="39">
        <v>1490633</v>
      </c>
      <c r="K301" s="39">
        <v>1490633</v>
      </c>
    </row>
    <row r="302" spans="3:11" x14ac:dyDescent="0.3">
      <c r="C302" s="22" t="s">
        <v>209</v>
      </c>
      <c r="D302" s="22" t="str">
        <f t="shared" si="5"/>
        <v>51 South Bay (San Jose Evergreen)Santa Clara Unified School District</v>
      </c>
      <c r="E302" s="22" t="s">
        <v>723</v>
      </c>
      <c r="F302" s="22" t="str">
        <f>IF(SUMMARY!$B$4=C302,MAX($F$1:F301)+1,"n/a")</f>
        <v>n/a</v>
      </c>
      <c r="G302" s="22" t="s">
        <v>724</v>
      </c>
      <c r="H302" s="39">
        <v>1731399</v>
      </c>
      <c r="I302" s="39">
        <v>1731399</v>
      </c>
      <c r="J302" s="39">
        <v>1859484</v>
      </c>
      <c r="K302" s="39">
        <v>1859484</v>
      </c>
    </row>
    <row r="303" spans="3:11" x14ac:dyDescent="0.3">
      <c r="C303" s="22" t="s">
        <v>209</v>
      </c>
      <c r="D303" s="22" t="str">
        <f t="shared" si="5"/>
        <v>51 South Bay (San Jose Evergreen)West Valley-Mission Community College District</v>
      </c>
      <c r="E303" s="22" t="s">
        <v>725</v>
      </c>
      <c r="F303" s="22" t="str">
        <f>IF(SUMMARY!$B$4=C303,MAX($F$1:F302)+1,"n/a")</f>
        <v>n/a</v>
      </c>
      <c r="G303" s="22" t="s">
        <v>726</v>
      </c>
      <c r="H303" s="39">
        <v>508745</v>
      </c>
      <c r="I303" s="39">
        <v>508745</v>
      </c>
      <c r="J303" s="39">
        <v>458745</v>
      </c>
      <c r="K303" s="39">
        <v>458745</v>
      </c>
    </row>
    <row r="304" spans="3:11" x14ac:dyDescent="0.3">
      <c r="C304" s="22" t="s">
        <v>212</v>
      </c>
      <c r="D304" s="22" t="str">
        <f t="shared" si="5"/>
        <v>52 San Luis ObispoLucia Mar Unified School District</v>
      </c>
      <c r="E304" s="22" t="s">
        <v>727</v>
      </c>
      <c r="F304" s="22" t="str">
        <f>IF(SUMMARY!$B$4=C304,MAX($F$1:F303)+1,"n/a")</f>
        <v>n/a</v>
      </c>
      <c r="G304" s="22" t="s">
        <v>728</v>
      </c>
      <c r="H304" s="39">
        <v>457289</v>
      </c>
      <c r="I304" s="39">
        <v>457289</v>
      </c>
      <c r="J304" s="39">
        <v>463656</v>
      </c>
      <c r="K304" s="39">
        <v>463656</v>
      </c>
    </row>
    <row r="305" spans="3:11" x14ac:dyDescent="0.3">
      <c r="C305" s="22" t="s">
        <v>212</v>
      </c>
      <c r="D305" s="22" t="str">
        <f t="shared" si="5"/>
        <v>52 San Luis ObispoSan Luis Coastal Unified School District</v>
      </c>
      <c r="E305" s="22" t="s">
        <v>729</v>
      </c>
      <c r="F305" s="22" t="str">
        <f>IF(SUMMARY!$B$4=C305,MAX($F$1:F304)+1,"n/a")</f>
        <v>n/a</v>
      </c>
      <c r="G305" s="22" t="s">
        <v>730</v>
      </c>
      <c r="H305" s="39">
        <v>449770</v>
      </c>
      <c r="I305" s="39">
        <v>449770</v>
      </c>
      <c r="J305" s="39">
        <v>456135</v>
      </c>
      <c r="K305" s="39">
        <v>456135</v>
      </c>
    </row>
    <row r="306" spans="3:11" x14ac:dyDescent="0.3">
      <c r="C306" s="22" t="s">
        <v>212</v>
      </c>
      <c r="D306" s="22" t="str">
        <f t="shared" si="5"/>
        <v>52 San Luis ObispoSan Luis Obispo County Community College District</v>
      </c>
      <c r="E306" s="22" t="s">
        <v>731</v>
      </c>
      <c r="F306" s="22" t="str">
        <f>IF(SUMMARY!$B$4=C306,MAX($F$1:F305)+1,"n/a")</f>
        <v>n/a</v>
      </c>
      <c r="G306" s="22" t="s">
        <v>732</v>
      </c>
      <c r="H306" s="39">
        <v>383769</v>
      </c>
      <c r="I306" s="39">
        <v>383769</v>
      </c>
      <c r="J306" s="39">
        <v>388925</v>
      </c>
      <c r="K306" s="39">
        <v>388925</v>
      </c>
    </row>
    <row r="307" spans="3:11" x14ac:dyDescent="0.3">
      <c r="C307" s="22" t="s">
        <v>212</v>
      </c>
      <c r="D307" s="22" t="str">
        <f t="shared" si="5"/>
        <v>52 San Luis ObispoTempleton Unified School District</v>
      </c>
      <c r="E307" s="22" t="s">
        <v>733</v>
      </c>
      <c r="F307" s="22" t="str">
        <f>IF(SUMMARY!$B$4=C307,MAX($F$1:F306)+1,"n/a")</f>
        <v>n/a</v>
      </c>
      <c r="G307" s="22" t="s">
        <v>734</v>
      </c>
      <c r="H307" s="39">
        <v>14877</v>
      </c>
      <c r="I307" s="39">
        <v>14877</v>
      </c>
      <c r="J307" s="39">
        <v>21242</v>
      </c>
      <c r="K307" s="39">
        <v>21242</v>
      </c>
    </row>
    <row r="308" spans="3:11" x14ac:dyDescent="0.3">
      <c r="C308" s="22" t="s">
        <v>215</v>
      </c>
      <c r="D308" s="22" t="str">
        <f t="shared" si="5"/>
        <v>53 ACCEL (San Mateo)Cabrillo Unified School District</v>
      </c>
      <c r="E308" s="22" t="s">
        <v>735</v>
      </c>
      <c r="F308" s="22" t="str">
        <f>IF(SUMMARY!$B$4=C308,MAX($F$1:F307)+1,"n/a")</f>
        <v>n/a</v>
      </c>
      <c r="G308" s="22" t="s">
        <v>736</v>
      </c>
      <c r="H308" s="39">
        <v>219273</v>
      </c>
      <c r="I308" s="39">
        <v>219273</v>
      </c>
      <c r="J308" s="39">
        <v>259273</v>
      </c>
      <c r="K308" s="39">
        <v>259273</v>
      </c>
    </row>
    <row r="309" spans="3:11" x14ac:dyDescent="0.3">
      <c r="C309" s="22" t="s">
        <v>215</v>
      </c>
      <c r="D309" s="22" t="str">
        <f t="shared" si="5"/>
        <v>53 ACCEL (San Mateo)Jefferson Union High School District</v>
      </c>
      <c r="E309" s="22" t="s">
        <v>737</v>
      </c>
      <c r="F309" s="22" t="str">
        <f>IF(SUMMARY!$B$4=C309,MAX($F$1:F308)+1,"n/a")</f>
        <v>n/a</v>
      </c>
      <c r="G309" s="22" t="s">
        <v>738</v>
      </c>
      <c r="H309" s="39">
        <v>1298391</v>
      </c>
      <c r="I309" s="39">
        <v>1298391</v>
      </c>
      <c r="J309" s="39">
        <v>1338391</v>
      </c>
      <c r="K309" s="39">
        <v>1338391</v>
      </c>
    </row>
    <row r="310" spans="3:11" x14ac:dyDescent="0.3">
      <c r="C310" s="22" t="s">
        <v>215</v>
      </c>
      <c r="D310" s="22" t="str">
        <f t="shared" si="5"/>
        <v>53 ACCEL (San Mateo)La Honda-Pescadero Unified School District</v>
      </c>
      <c r="E310" s="22" t="s">
        <v>739</v>
      </c>
      <c r="F310" s="22" t="str">
        <f>IF(SUMMARY!$B$4=C310,MAX($F$1:F309)+1,"n/a")</f>
        <v>n/a</v>
      </c>
      <c r="G310" s="22" t="s">
        <v>740</v>
      </c>
      <c r="H310" s="39">
        <v>0</v>
      </c>
      <c r="I310" s="39">
        <v>0</v>
      </c>
      <c r="J310" s="39">
        <v>0</v>
      </c>
      <c r="K310" s="39">
        <v>0</v>
      </c>
    </row>
    <row r="311" spans="3:11" x14ac:dyDescent="0.3">
      <c r="C311" s="22" t="s">
        <v>215</v>
      </c>
      <c r="D311" s="22" t="str">
        <f t="shared" si="5"/>
        <v>53 ACCEL (San Mateo)San Mateo County Community College District</v>
      </c>
      <c r="E311" s="22" t="s">
        <v>741</v>
      </c>
      <c r="F311" s="22" t="str">
        <f>IF(SUMMARY!$B$4=C311,MAX($F$1:F310)+1,"n/a")</f>
        <v>n/a</v>
      </c>
      <c r="G311" s="22" t="s">
        <v>742</v>
      </c>
      <c r="H311" s="39">
        <v>363580</v>
      </c>
      <c r="I311" s="39">
        <v>363580</v>
      </c>
      <c r="J311" s="39">
        <v>483580</v>
      </c>
      <c r="K311" s="39">
        <v>483580</v>
      </c>
    </row>
    <row r="312" spans="3:11" x14ac:dyDescent="0.3">
      <c r="C312" s="22" t="s">
        <v>215</v>
      </c>
      <c r="D312" s="22" t="str">
        <f t="shared" si="5"/>
        <v>53 ACCEL (San Mateo)San Mateo County Office of Education</v>
      </c>
      <c r="E312" s="22" t="s">
        <v>743</v>
      </c>
      <c r="F312" s="22" t="str">
        <f>IF(SUMMARY!$B$4=C312,MAX($F$1:F311)+1,"n/a")</f>
        <v>n/a</v>
      </c>
      <c r="G312" s="22" t="s">
        <v>744</v>
      </c>
      <c r="H312" s="39">
        <v>0</v>
      </c>
      <c r="I312" s="39">
        <v>0</v>
      </c>
      <c r="J312" s="39">
        <v>0</v>
      </c>
      <c r="K312" s="39">
        <v>0</v>
      </c>
    </row>
    <row r="313" spans="3:11" x14ac:dyDescent="0.3">
      <c r="C313" s="22" t="s">
        <v>215</v>
      </c>
      <c r="D313" s="22" t="str">
        <f t="shared" si="5"/>
        <v>53 ACCEL (San Mateo)San Mateo Union High School District</v>
      </c>
      <c r="E313" s="22" t="s">
        <v>745</v>
      </c>
      <c r="F313" s="22" t="str">
        <f>IF(SUMMARY!$B$4=C313,MAX($F$1:F312)+1,"n/a")</f>
        <v>n/a</v>
      </c>
      <c r="G313" s="22" t="s">
        <v>746</v>
      </c>
      <c r="H313" s="39">
        <v>4837160</v>
      </c>
      <c r="I313" s="39">
        <v>4837160</v>
      </c>
      <c r="J313" s="39">
        <v>4626023</v>
      </c>
      <c r="K313" s="39">
        <v>4626023</v>
      </c>
    </row>
    <row r="314" spans="3:11" x14ac:dyDescent="0.3">
      <c r="C314" s="22" t="s">
        <v>215</v>
      </c>
      <c r="D314" s="22" t="str">
        <f t="shared" si="5"/>
        <v>53 ACCEL (San Mateo)Sequoia Union High School District</v>
      </c>
      <c r="E314" s="22" t="s">
        <v>747</v>
      </c>
      <c r="F314" s="22" t="str">
        <f>IF(SUMMARY!$B$4=C314,MAX($F$1:F313)+1,"n/a")</f>
        <v>n/a</v>
      </c>
      <c r="G314" s="22" t="s">
        <v>748</v>
      </c>
      <c r="H314" s="39">
        <v>1322621</v>
      </c>
      <c r="I314" s="39">
        <v>1322621</v>
      </c>
      <c r="J314" s="39">
        <v>1362621</v>
      </c>
      <c r="K314" s="39">
        <v>1362621</v>
      </c>
    </row>
    <row r="315" spans="3:11" x14ac:dyDescent="0.3">
      <c r="C315" s="22" t="s">
        <v>215</v>
      </c>
      <c r="D315" s="22" t="str">
        <f t="shared" si="5"/>
        <v>53 ACCEL (San Mateo)South San Francisco Unified School District</v>
      </c>
      <c r="E315" s="22" t="s">
        <v>749</v>
      </c>
      <c r="F315" s="22" t="str">
        <f>IF(SUMMARY!$B$4=C315,MAX($F$1:F314)+1,"n/a")</f>
        <v>n/a</v>
      </c>
      <c r="G315" s="22" t="s">
        <v>750</v>
      </c>
      <c r="H315" s="39">
        <v>1003398</v>
      </c>
      <c r="I315" s="39">
        <v>1003398</v>
      </c>
      <c r="J315" s="39">
        <v>1043398</v>
      </c>
      <c r="K315" s="39">
        <v>1043398</v>
      </c>
    </row>
    <row r="316" spans="3:11" x14ac:dyDescent="0.3">
      <c r="C316" s="22" t="s">
        <v>218</v>
      </c>
      <c r="D316" s="22" t="str">
        <f t="shared" si="5"/>
        <v>54 Santa BarbaraCarpinteria Unified School District</v>
      </c>
      <c r="E316" s="22" t="s">
        <v>751</v>
      </c>
      <c r="F316" s="22" t="str">
        <f>IF(SUMMARY!$B$4=C316,MAX($F$1:F315)+1,"n/a")</f>
        <v>n/a</v>
      </c>
      <c r="G316" s="22" t="s">
        <v>752</v>
      </c>
      <c r="H316" s="39">
        <v>0</v>
      </c>
      <c r="I316" s="39">
        <v>0</v>
      </c>
      <c r="J316" s="39">
        <v>0</v>
      </c>
      <c r="K316" s="39">
        <v>0</v>
      </c>
    </row>
    <row r="317" spans="3:11" x14ac:dyDescent="0.3">
      <c r="C317" s="22" t="s">
        <v>218</v>
      </c>
      <c r="D317" s="22" t="str">
        <f t="shared" si="5"/>
        <v>54 Santa BarbaraSanta Barbara Community College District</v>
      </c>
      <c r="E317" s="22" t="s">
        <v>753</v>
      </c>
      <c r="F317" s="22" t="str">
        <f>IF(SUMMARY!$B$4=C317,MAX($F$1:F316)+1,"n/a")</f>
        <v>n/a</v>
      </c>
      <c r="G317" s="22" t="s">
        <v>754</v>
      </c>
      <c r="H317" s="39">
        <v>750000</v>
      </c>
      <c r="I317" s="39">
        <v>750000</v>
      </c>
      <c r="J317" s="39">
        <v>773016</v>
      </c>
      <c r="K317" s="39">
        <v>773016</v>
      </c>
    </row>
    <row r="318" spans="3:11" x14ac:dyDescent="0.3">
      <c r="C318" s="22" t="s">
        <v>218</v>
      </c>
      <c r="D318" s="22" t="str">
        <f t="shared" si="5"/>
        <v>54 Santa BarbaraSanta Barbara County Office of Education</v>
      </c>
      <c r="E318" s="22" t="s">
        <v>755</v>
      </c>
      <c r="F318" s="22" t="str">
        <f>IF(SUMMARY!$B$4=C318,MAX($F$1:F317)+1,"n/a")</f>
        <v>n/a</v>
      </c>
      <c r="G318" s="22" t="s">
        <v>756</v>
      </c>
      <c r="H318" s="39">
        <v>0</v>
      </c>
      <c r="I318" s="39">
        <v>0</v>
      </c>
      <c r="J318" s="39">
        <v>0</v>
      </c>
      <c r="K318" s="39">
        <v>0</v>
      </c>
    </row>
    <row r="319" spans="3:11" x14ac:dyDescent="0.3">
      <c r="C319" s="22" t="s">
        <v>218</v>
      </c>
      <c r="D319" s="22" t="str">
        <f t="shared" si="5"/>
        <v>54 Santa BarbaraSanta Barbara Workforce Investment Board*</v>
      </c>
      <c r="E319" s="22" t="s">
        <v>757</v>
      </c>
      <c r="F319" s="22" t="str">
        <f>IF(SUMMARY!$B$4=C319,MAX($F$1:F318)+1,"n/a")</f>
        <v>n/a</v>
      </c>
      <c r="G319" s="22" t="s">
        <v>758</v>
      </c>
      <c r="H319" s="39">
        <v>0</v>
      </c>
      <c r="I319" s="39">
        <v>0</v>
      </c>
      <c r="J319" s="39">
        <v>0</v>
      </c>
      <c r="K319" s="39">
        <v>0</v>
      </c>
    </row>
    <row r="320" spans="3:11" x14ac:dyDescent="0.3">
      <c r="C320" s="22" t="s">
        <v>221</v>
      </c>
      <c r="D320" s="22" t="str">
        <f t="shared" si="5"/>
        <v>55 College of the CanyonsSanta Clarita Community College District</v>
      </c>
      <c r="E320" s="22" t="s">
        <v>759</v>
      </c>
      <c r="F320" s="22" t="str">
        <f>IF(SUMMARY!$B$4=C320,MAX($F$1:F319)+1,"n/a")</f>
        <v>n/a</v>
      </c>
      <c r="G320" s="22" t="s">
        <v>760</v>
      </c>
      <c r="H320" s="39">
        <v>375000</v>
      </c>
      <c r="I320" s="39">
        <v>375000</v>
      </c>
      <c r="J320" s="39">
        <v>386508</v>
      </c>
      <c r="K320" s="39">
        <v>386508</v>
      </c>
    </row>
    <row r="321" spans="3:11" x14ac:dyDescent="0.3">
      <c r="C321" s="22" t="s">
        <v>221</v>
      </c>
      <c r="D321" s="22" t="str">
        <f t="shared" si="5"/>
        <v>55 College of the CanyonsWilliam S. Hart Union High School District</v>
      </c>
      <c r="E321" s="22" t="s">
        <v>761</v>
      </c>
      <c r="F321" s="22" t="str">
        <f>IF(SUMMARY!$B$4=C321,MAX($F$1:F320)+1,"n/a")</f>
        <v>n/a</v>
      </c>
      <c r="G321" s="22" t="s">
        <v>762</v>
      </c>
      <c r="H321" s="39">
        <v>829170</v>
      </c>
      <c r="I321" s="39">
        <v>829170</v>
      </c>
      <c r="J321" s="39">
        <v>840678</v>
      </c>
      <c r="K321" s="39">
        <v>840678</v>
      </c>
    </row>
    <row r="322" spans="3:11" x14ac:dyDescent="0.3">
      <c r="C322" s="22" t="s">
        <v>224</v>
      </c>
      <c r="D322" s="22" t="str">
        <f t="shared" si="5"/>
        <v>56 Santa MonicaSanta Monica Community College District</v>
      </c>
      <c r="E322" s="22" t="s">
        <v>763</v>
      </c>
      <c r="F322" s="22" t="str">
        <f>IF(SUMMARY!$B$4=C322,MAX($F$1:F321)+1,"n/a")</f>
        <v>n/a</v>
      </c>
      <c r="G322" s="22" t="s">
        <v>764</v>
      </c>
      <c r="H322" s="39">
        <v>375000</v>
      </c>
      <c r="I322" s="39">
        <v>375000</v>
      </c>
      <c r="J322" s="39">
        <v>386508</v>
      </c>
      <c r="K322" s="39">
        <v>386508</v>
      </c>
    </row>
    <row r="323" spans="3:11" x14ac:dyDescent="0.3">
      <c r="C323" s="22" t="s">
        <v>224</v>
      </c>
      <c r="D323" s="22" t="str">
        <f t="shared" si="5"/>
        <v>56 Santa MonicaSanta Monica-Malibu Unified School District</v>
      </c>
      <c r="E323" s="22" t="s">
        <v>765</v>
      </c>
      <c r="F323" s="22" t="str">
        <f>IF(SUMMARY!$B$4=C323,MAX($F$1:F322)+1,"n/a")</f>
        <v>n/a</v>
      </c>
      <c r="G323" s="22" t="s">
        <v>766</v>
      </c>
      <c r="H323" s="39">
        <v>679147</v>
      </c>
      <c r="I323" s="39">
        <v>679147</v>
      </c>
      <c r="J323" s="39">
        <v>690655</v>
      </c>
      <c r="K323" s="39">
        <v>690655</v>
      </c>
    </row>
    <row r="324" spans="3:11" x14ac:dyDescent="0.3">
      <c r="C324" s="22" t="s">
        <v>227</v>
      </c>
      <c r="D324" s="22" t="str">
        <f t="shared" si="5"/>
        <v>57 SequoiasAlpaugh Unified School District</v>
      </c>
      <c r="E324" s="22" t="s">
        <v>767</v>
      </c>
      <c r="F324" s="22" t="str">
        <f>IF(SUMMARY!$B$4=C324,MAX($F$1:F323)+1,"n/a")</f>
        <v>n/a</v>
      </c>
      <c r="G324" s="22" t="s">
        <v>768</v>
      </c>
      <c r="H324" s="39">
        <v>0</v>
      </c>
      <c r="I324" s="39">
        <v>0</v>
      </c>
      <c r="J324" s="39">
        <v>0</v>
      </c>
      <c r="K324" s="39">
        <v>0</v>
      </c>
    </row>
    <row r="325" spans="3:11" x14ac:dyDescent="0.3">
      <c r="C325" s="22" t="s">
        <v>227</v>
      </c>
      <c r="D325" s="22" t="str">
        <f t="shared" si="5"/>
        <v>57 SequoiasCorcoran Joint Unified School District</v>
      </c>
      <c r="E325" s="22" t="s">
        <v>769</v>
      </c>
      <c r="F325" s="22" t="str">
        <f>IF(SUMMARY!$B$4=C325,MAX($F$1:F324)+1,"n/a")</f>
        <v>n/a</v>
      </c>
      <c r="G325" s="22" t="s">
        <v>770</v>
      </c>
      <c r="H325" s="39">
        <v>209366</v>
      </c>
      <c r="I325" s="39">
        <v>209366</v>
      </c>
      <c r="J325" s="39">
        <v>203366</v>
      </c>
      <c r="K325" s="39">
        <v>203366</v>
      </c>
    </row>
    <row r="326" spans="3:11" x14ac:dyDescent="0.3">
      <c r="C326" s="22" t="s">
        <v>227</v>
      </c>
      <c r="D326" s="22" t="str">
        <f t="shared" si="5"/>
        <v>57 SequoiasCutler-Orosi Joint Unified School District</v>
      </c>
      <c r="E326" s="22" t="s">
        <v>771</v>
      </c>
      <c r="F326" s="22" t="str">
        <f>IF(SUMMARY!$B$4=C326,MAX($F$1:F325)+1,"n/a")</f>
        <v>n/a</v>
      </c>
      <c r="G326" s="22" t="s">
        <v>772</v>
      </c>
      <c r="H326" s="39">
        <v>221885</v>
      </c>
      <c r="I326" s="39">
        <v>221885</v>
      </c>
      <c r="J326" s="39">
        <v>215885</v>
      </c>
      <c r="K326" s="39">
        <v>215885</v>
      </c>
    </row>
    <row r="327" spans="3:11" x14ac:dyDescent="0.3">
      <c r="C327" s="22" t="s">
        <v>227</v>
      </c>
      <c r="D327" s="22" t="str">
        <f t="shared" si="5"/>
        <v>57 SequoiasExeter Unified School District</v>
      </c>
      <c r="E327" s="22" t="s">
        <v>773</v>
      </c>
      <c r="F327" s="22" t="str">
        <f>IF(SUMMARY!$B$4=C327,MAX($F$1:F326)+1,"n/a")</f>
        <v>n/a</v>
      </c>
      <c r="G327" s="22" t="s">
        <v>774</v>
      </c>
      <c r="H327" s="39">
        <v>0</v>
      </c>
      <c r="I327" s="39">
        <v>0</v>
      </c>
      <c r="J327" s="39">
        <v>0</v>
      </c>
      <c r="K327" s="39">
        <v>0</v>
      </c>
    </row>
    <row r="328" spans="3:11" x14ac:dyDescent="0.3">
      <c r="C328" s="22" t="s">
        <v>227</v>
      </c>
      <c r="D328" s="22" t="str">
        <f t="shared" si="5"/>
        <v>57 SequoiasFarmersville Unified School District</v>
      </c>
      <c r="E328" s="22" t="s">
        <v>775</v>
      </c>
      <c r="F328" s="22" t="str">
        <f>IF(SUMMARY!$B$4=C328,MAX($F$1:F327)+1,"n/a")</f>
        <v>n/a</v>
      </c>
      <c r="G328" s="22" t="s">
        <v>776</v>
      </c>
      <c r="H328" s="39">
        <v>0</v>
      </c>
      <c r="I328" s="39">
        <v>0</v>
      </c>
      <c r="J328" s="39">
        <v>0</v>
      </c>
      <c r="K328" s="39">
        <v>0</v>
      </c>
    </row>
    <row r="329" spans="3:11" x14ac:dyDescent="0.3">
      <c r="C329" s="22" t="s">
        <v>227</v>
      </c>
      <c r="D329" s="22" t="str">
        <f t="shared" ref="D329:D392" si="6">C329&amp;G329</f>
        <v>57 SequoiasHanford Joint Union High School District</v>
      </c>
      <c r="E329" s="22" t="s">
        <v>777</v>
      </c>
      <c r="F329" s="22" t="str">
        <f>IF(SUMMARY!$B$4=C329,MAX($F$1:F328)+1,"n/a")</f>
        <v>n/a</v>
      </c>
      <c r="G329" s="22" t="s">
        <v>778</v>
      </c>
      <c r="H329" s="39">
        <v>668604</v>
      </c>
      <c r="I329" s="39">
        <v>668604</v>
      </c>
      <c r="J329" s="39">
        <v>662604</v>
      </c>
      <c r="K329" s="39">
        <v>662604</v>
      </c>
    </row>
    <row r="330" spans="3:11" x14ac:dyDescent="0.3">
      <c r="C330" s="22" t="s">
        <v>227</v>
      </c>
      <c r="D330" s="22" t="str">
        <f t="shared" si="6"/>
        <v>57 SequoiasLindsay Unified School District</v>
      </c>
      <c r="E330" s="22" t="s">
        <v>779</v>
      </c>
      <c r="F330" s="22" t="str">
        <f>IF(SUMMARY!$B$4=C330,MAX($F$1:F329)+1,"n/a")</f>
        <v>n/a</v>
      </c>
      <c r="G330" s="22" t="s">
        <v>780</v>
      </c>
      <c r="H330" s="39">
        <v>0</v>
      </c>
      <c r="I330" s="39">
        <v>0</v>
      </c>
      <c r="J330" s="39">
        <v>0</v>
      </c>
      <c r="K330" s="39">
        <v>0</v>
      </c>
    </row>
    <row r="331" spans="3:11" x14ac:dyDescent="0.3">
      <c r="C331" s="22" t="s">
        <v>227</v>
      </c>
      <c r="D331" s="22" t="str">
        <f t="shared" si="6"/>
        <v>57 SequoiasSequoias Community College District</v>
      </c>
      <c r="E331" s="22" t="s">
        <v>781</v>
      </c>
      <c r="F331" s="22" t="str">
        <f>IF(SUMMARY!$B$4=C331,MAX($F$1:F330)+1,"n/a")</f>
        <v>n/a</v>
      </c>
      <c r="G331" s="22" t="s">
        <v>782</v>
      </c>
      <c r="H331" s="39">
        <v>252284</v>
      </c>
      <c r="I331" s="39">
        <v>252284</v>
      </c>
      <c r="J331" s="39">
        <v>252284</v>
      </c>
      <c r="K331" s="39">
        <v>252284</v>
      </c>
    </row>
    <row r="332" spans="3:11" x14ac:dyDescent="0.3">
      <c r="C332" s="22" t="s">
        <v>227</v>
      </c>
      <c r="D332" s="22" t="str">
        <f t="shared" si="6"/>
        <v>57 SequoiasTulare Joint Union High School District</v>
      </c>
      <c r="E332" s="22" t="s">
        <v>783</v>
      </c>
      <c r="F332" s="22" t="str">
        <f>IF(SUMMARY!$B$4=C332,MAX($F$1:F331)+1,"n/a")</f>
        <v>n/a</v>
      </c>
      <c r="G332" s="22" t="s">
        <v>784</v>
      </c>
      <c r="H332" s="39">
        <v>2812811</v>
      </c>
      <c r="I332" s="39">
        <v>2812811</v>
      </c>
      <c r="J332" s="39">
        <v>2806811</v>
      </c>
      <c r="K332" s="39">
        <v>2806811</v>
      </c>
    </row>
    <row r="333" spans="3:11" x14ac:dyDescent="0.3">
      <c r="C333" s="22" t="s">
        <v>227</v>
      </c>
      <c r="D333" s="22" t="str">
        <f t="shared" si="6"/>
        <v>57 SequoiasVisalia Unified School District</v>
      </c>
      <c r="E333" s="22" t="s">
        <v>785</v>
      </c>
      <c r="F333" s="22" t="str">
        <f>IF(SUMMARY!$B$4=C333,MAX($F$1:F332)+1,"n/a")</f>
        <v>n/a</v>
      </c>
      <c r="G333" s="22" t="s">
        <v>786</v>
      </c>
      <c r="H333" s="39">
        <v>4906903</v>
      </c>
      <c r="I333" s="39">
        <v>4906903</v>
      </c>
      <c r="J333" s="39">
        <v>4988607</v>
      </c>
      <c r="K333" s="39">
        <v>4988607</v>
      </c>
    </row>
    <row r="334" spans="3:11" x14ac:dyDescent="0.3">
      <c r="C334" s="22" t="s">
        <v>227</v>
      </c>
      <c r="D334" s="22" t="str">
        <f t="shared" si="6"/>
        <v>57 SequoiasWoodlake Unified School District</v>
      </c>
      <c r="E334" s="22" t="s">
        <v>787</v>
      </c>
      <c r="F334" s="22" t="str">
        <f>IF(SUMMARY!$B$4=C334,MAX($F$1:F333)+1,"n/a")</f>
        <v>n/a</v>
      </c>
      <c r="G334" s="22" t="s">
        <v>788</v>
      </c>
      <c r="H334" s="39">
        <v>0</v>
      </c>
      <c r="I334" s="39">
        <v>0</v>
      </c>
      <c r="J334" s="39">
        <v>0</v>
      </c>
      <c r="K334" s="39">
        <v>0</v>
      </c>
    </row>
    <row r="335" spans="3:11" x14ac:dyDescent="0.3">
      <c r="C335" s="22" t="s">
        <v>230</v>
      </c>
      <c r="D335" s="22" t="str">
        <f t="shared" si="6"/>
        <v>58 Shasta-Tehema-TrinityAnderson Union High School District</v>
      </c>
      <c r="E335" s="22" t="s">
        <v>789</v>
      </c>
      <c r="F335" s="22" t="str">
        <f>IF(SUMMARY!$B$4=C335,MAX($F$1:F334)+1,"n/a")</f>
        <v>n/a</v>
      </c>
      <c r="G335" s="22" t="s">
        <v>790</v>
      </c>
      <c r="H335" s="39">
        <v>78708</v>
      </c>
      <c r="I335" s="39">
        <v>78708</v>
      </c>
      <c r="J335" s="39">
        <v>78708</v>
      </c>
      <c r="K335" s="39">
        <v>78708</v>
      </c>
    </row>
    <row r="336" spans="3:11" x14ac:dyDescent="0.3">
      <c r="C336" s="22" t="s">
        <v>230</v>
      </c>
      <c r="D336" s="22" t="str">
        <f t="shared" si="6"/>
        <v>58 Shasta-Tehema-TrinityCorning Union High School District</v>
      </c>
      <c r="E336" s="22" t="s">
        <v>791</v>
      </c>
      <c r="F336" s="22" t="str">
        <f>IF(SUMMARY!$B$4=C336,MAX($F$1:F335)+1,"n/a")</f>
        <v>n/a</v>
      </c>
      <c r="G336" s="22" t="s">
        <v>792</v>
      </c>
      <c r="H336" s="39">
        <v>44500</v>
      </c>
      <c r="I336" s="39">
        <v>44500</v>
      </c>
      <c r="J336" s="39">
        <v>44500</v>
      </c>
      <c r="K336" s="39">
        <v>44500</v>
      </c>
    </row>
    <row r="337" spans="3:11" x14ac:dyDescent="0.3">
      <c r="C337" s="22" t="s">
        <v>230</v>
      </c>
      <c r="D337" s="22" t="str">
        <f t="shared" si="6"/>
        <v>58 Shasta-Tehema-TrinityGateway Unified School District</v>
      </c>
      <c r="E337" s="22" t="s">
        <v>793</v>
      </c>
      <c r="F337" s="22" t="str">
        <f>IF(SUMMARY!$B$4=C337,MAX($F$1:F336)+1,"n/a")</f>
        <v>n/a</v>
      </c>
      <c r="G337" s="22" t="s">
        <v>794</v>
      </c>
      <c r="H337" s="39">
        <v>16000</v>
      </c>
      <c r="I337" s="39">
        <v>16000</v>
      </c>
      <c r="J337" s="39">
        <v>16000</v>
      </c>
      <c r="K337" s="39">
        <v>16000</v>
      </c>
    </row>
    <row r="338" spans="3:11" x14ac:dyDescent="0.3">
      <c r="C338" s="22" t="s">
        <v>230</v>
      </c>
      <c r="D338" s="22" t="str">
        <f t="shared" si="6"/>
        <v>58 Shasta-Tehema-TrinityLos Molinos Unified School District</v>
      </c>
      <c r="E338" s="22" t="s">
        <v>795</v>
      </c>
      <c r="F338" s="22" t="str">
        <f>IF(SUMMARY!$B$4=C338,MAX($F$1:F337)+1,"n/a")</f>
        <v>n/a</v>
      </c>
      <c r="G338" s="22" t="s">
        <v>796</v>
      </c>
      <c r="H338" s="39">
        <v>16000</v>
      </c>
      <c r="I338" s="39">
        <v>16000</v>
      </c>
      <c r="J338" s="39">
        <v>16000</v>
      </c>
      <c r="K338" s="39">
        <v>16000</v>
      </c>
    </row>
    <row r="339" spans="3:11" x14ac:dyDescent="0.3">
      <c r="C339" s="22" t="s">
        <v>230</v>
      </c>
      <c r="D339" s="22" t="str">
        <f t="shared" si="6"/>
        <v>58 Shasta-Tehema-TrinityMountain Valley Unified School District</v>
      </c>
      <c r="E339" s="22" t="s">
        <v>797</v>
      </c>
      <c r="F339" s="22" t="str">
        <f>IF(SUMMARY!$B$4=C339,MAX($F$1:F338)+1,"n/a")</f>
        <v>n/a</v>
      </c>
      <c r="G339" s="22" t="s">
        <v>798</v>
      </c>
      <c r="H339" s="39">
        <v>35503</v>
      </c>
      <c r="I339" s="39">
        <v>35503</v>
      </c>
      <c r="J339" s="39">
        <v>35503</v>
      </c>
      <c r="K339" s="39">
        <v>35503</v>
      </c>
    </row>
    <row r="340" spans="3:11" x14ac:dyDescent="0.3">
      <c r="C340" s="22" t="s">
        <v>230</v>
      </c>
      <c r="D340" s="22" t="str">
        <f t="shared" si="6"/>
        <v>58 Shasta-Tehema-TrinityRed Bluff Joint Union High School District</v>
      </c>
      <c r="E340" s="22" t="s">
        <v>799</v>
      </c>
      <c r="F340" s="22" t="str">
        <f>IF(SUMMARY!$B$4=C340,MAX($F$1:F339)+1,"n/a")</f>
        <v>n/a</v>
      </c>
      <c r="G340" s="22" t="s">
        <v>800</v>
      </c>
      <c r="H340" s="39">
        <v>39665</v>
      </c>
      <c r="I340" s="39">
        <v>39665</v>
      </c>
      <c r="J340" s="39">
        <v>39665</v>
      </c>
      <c r="K340" s="39">
        <v>39665</v>
      </c>
    </row>
    <row r="341" spans="3:11" x14ac:dyDescent="0.3">
      <c r="C341" s="22" t="s">
        <v>230</v>
      </c>
      <c r="D341" s="22" t="str">
        <f t="shared" si="6"/>
        <v>58 Shasta-Tehema-TrinityShasta County Office of Education</v>
      </c>
      <c r="E341" s="22" t="s">
        <v>801</v>
      </c>
      <c r="F341" s="22" t="str">
        <f>IF(SUMMARY!$B$4=C341,MAX($F$1:F340)+1,"n/a")</f>
        <v>n/a</v>
      </c>
      <c r="G341" s="22" t="s">
        <v>802</v>
      </c>
      <c r="H341" s="39">
        <v>6780</v>
      </c>
      <c r="I341" s="39">
        <v>6780</v>
      </c>
      <c r="J341" s="39">
        <v>6780</v>
      </c>
      <c r="K341" s="39">
        <v>6780</v>
      </c>
    </row>
    <row r="342" spans="3:11" x14ac:dyDescent="0.3">
      <c r="C342" s="22" t="s">
        <v>230</v>
      </c>
      <c r="D342" s="22" t="str">
        <f t="shared" si="6"/>
        <v>58 Shasta-Tehema-TrinityShasta Union High School District</v>
      </c>
      <c r="E342" s="22" t="s">
        <v>803</v>
      </c>
      <c r="F342" s="22" t="str">
        <f>IF(SUMMARY!$B$4=C342,MAX($F$1:F341)+1,"n/a")</f>
        <v>n/a</v>
      </c>
      <c r="G342" s="22" t="s">
        <v>804</v>
      </c>
      <c r="H342" s="39">
        <v>125783</v>
      </c>
      <c r="I342" s="39">
        <v>125783</v>
      </c>
      <c r="J342" s="39">
        <v>125783</v>
      </c>
      <c r="K342" s="39">
        <v>125783</v>
      </c>
    </row>
    <row r="343" spans="3:11" x14ac:dyDescent="0.3">
      <c r="C343" s="22" t="s">
        <v>230</v>
      </c>
      <c r="D343" s="22" t="str">
        <f t="shared" si="6"/>
        <v>58 Shasta-Tehema-TrinityShasta-Tehama-Trinity Joint Community College District</v>
      </c>
      <c r="E343" s="22" t="s">
        <v>805</v>
      </c>
      <c r="F343" s="22" t="str">
        <f>IF(SUMMARY!$B$4=C343,MAX($F$1:F342)+1,"n/a")</f>
        <v>n/a</v>
      </c>
      <c r="G343" s="22" t="s">
        <v>806</v>
      </c>
      <c r="H343" s="39">
        <v>544885</v>
      </c>
      <c r="I343" s="39">
        <v>544885</v>
      </c>
      <c r="J343" s="39">
        <v>570243</v>
      </c>
      <c r="K343" s="39">
        <v>570243</v>
      </c>
    </row>
    <row r="344" spans="3:11" x14ac:dyDescent="0.3">
      <c r="C344" s="22" t="s">
        <v>230</v>
      </c>
      <c r="D344" s="22" t="str">
        <f t="shared" si="6"/>
        <v>58 Shasta-Tehema-TrinitySouthern Trinity Joint Unified School District</v>
      </c>
      <c r="E344" s="22" t="s">
        <v>807</v>
      </c>
      <c r="F344" s="22" t="str">
        <f>IF(SUMMARY!$B$4=C344,MAX($F$1:F343)+1,"n/a")</f>
        <v>n/a</v>
      </c>
      <c r="G344" s="22" t="s">
        <v>808</v>
      </c>
      <c r="H344" s="39">
        <v>40014</v>
      </c>
      <c r="I344" s="39">
        <v>40014</v>
      </c>
      <c r="J344" s="39">
        <v>40014</v>
      </c>
      <c r="K344" s="39">
        <v>40014</v>
      </c>
    </row>
    <row r="345" spans="3:11" x14ac:dyDescent="0.3">
      <c r="C345" s="22" t="s">
        <v>230</v>
      </c>
      <c r="D345" s="22" t="str">
        <f t="shared" si="6"/>
        <v>58 Shasta-Tehema-TrinityTehama County Office of Education</v>
      </c>
      <c r="E345" s="22" t="s">
        <v>809</v>
      </c>
      <c r="F345" s="22" t="str">
        <f>IF(SUMMARY!$B$4=C345,MAX($F$1:F344)+1,"n/a")</f>
        <v>n/a</v>
      </c>
      <c r="G345" s="22" t="s">
        <v>810</v>
      </c>
      <c r="H345" s="39">
        <v>24500</v>
      </c>
      <c r="I345" s="39">
        <v>24500</v>
      </c>
      <c r="J345" s="39">
        <v>24500</v>
      </c>
      <c r="K345" s="39">
        <v>24500</v>
      </c>
    </row>
    <row r="346" spans="3:11" x14ac:dyDescent="0.3">
      <c r="C346" s="22" t="s">
        <v>230</v>
      </c>
      <c r="D346" s="22" t="str">
        <f t="shared" si="6"/>
        <v>58 Shasta-Tehema-TrinityTrinity Alps Unified School District</v>
      </c>
      <c r="E346" s="22" t="s">
        <v>811</v>
      </c>
      <c r="F346" s="22" t="str">
        <f>IF(SUMMARY!$B$4=C346,MAX($F$1:F345)+1,"n/a")</f>
        <v>n/a</v>
      </c>
      <c r="G346" s="22" t="s">
        <v>812</v>
      </c>
      <c r="H346" s="39">
        <v>44000</v>
      </c>
      <c r="I346" s="39">
        <v>44000</v>
      </c>
      <c r="J346" s="39">
        <v>44000</v>
      </c>
      <c r="K346" s="39">
        <v>44000</v>
      </c>
    </row>
    <row r="347" spans="3:11" x14ac:dyDescent="0.3">
      <c r="C347" s="22" t="s">
        <v>230</v>
      </c>
      <c r="D347" s="22" t="str">
        <f t="shared" si="6"/>
        <v>58 Shasta-Tehema-TrinityTrinity County Office of Education</v>
      </c>
      <c r="E347" s="22" t="s">
        <v>813</v>
      </c>
      <c r="F347" s="22" t="str">
        <f>IF(SUMMARY!$B$4=C347,MAX($F$1:F346)+1,"n/a")</f>
        <v>n/a</v>
      </c>
      <c r="G347" s="22" t="s">
        <v>814</v>
      </c>
      <c r="H347" s="39">
        <v>19000</v>
      </c>
      <c r="I347" s="39">
        <v>19000</v>
      </c>
      <c r="J347" s="39">
        <v>19000</v>
      </c>
      <c r="K347" s="39">
        <v>19000</v>
      </c>
    </row>
    <row r="348" spans="3:11" x14ac:dyDescent="0.3">
      <c r="C348" s="22" t="s">
        <v>233</v>
      </c>
      <c r="D348" s="22" t="str">
        <f t="shared" si="6"/>
        <v>59 Sierra JointNevada Joint Union High School District</v>
      </c>
      <c r="E348" s="22" t="s">
        <v>815</v>
      </c>
      <c r="F348" s="22" t="str">
        <f>IF(SUMMARY!$B$4=C348,MAX($F$1:F347)+1,"n/a")</f>
        <v>n/a</v>
      </c>
      <c r="G348" s="22" t="s">
        <v>816</v>
      </c>
      <c r="H348" s="39">
        <v>295506</v>
      </c>
      <c r="I348" s="39">
        <v>295506</v>
      </c>
      <c r="J348" s="39">
        <v>295506</v>
      </c>
      <c r="K348" s="39">
        <v>295506</v>
      </c>
    </row>
    <row r="349" spans="3:11" x14ac:dyDescent="0.3">
      <c r="C349" s="22" t="s">
        <v>233</v>
      </c>
      <c r="D349" s="22" t="str">
        <f t="shared" si="6"/>
        <v>59 Sierra JointPlacer Union High School District</v>
      </c>
      <c r="E349" s="22" t="s">
        <v>817</v>
      </c>
      <c r="F349" s="22" t="str">
        <f>IF(SUMMARY!$B$4=C349,MAX($F$1:F348)+1,"n/a")</f>
        <v>n/a</v>
      </c>
      <c r="G349" s="22" t="s">
        <v>818</v>
      </c>
      <c r="H349" s="39">
        <v>1693493</v>
      </c>
      <c r="I349" s="39">
        <v>1693493</v>
      </c>
      <c r="J349" s="39">
        <v>1693493</v>
      </c>
      <c r="K349" s="39">
        <v>1693493</v>
      </c>
    </row>
    <row r="350" spans="3:11" x14ac:dyDescent="0.3">
      <c r="C350" s="22" t="s">
        <v>233</v>
      </c>
      <c r="D350" s="22" t="str">
        <f t="shared" si="6"/>
        <v>59 Sierra JointRoseville Joint Union High School District</v>
      </c>
      <c r="E350" s="22" t="s">
        <v>819</v>
      </c>
      <c r="F350" s="22" t="str">
        <f>IF(SUMMARY!$B$4=C350,MAX($F$1:F349)+1,"n/a")</f>
        <v>n/a</v>
      </c>
      <c r="G350" s="22" t="s">
        <v>820</v>
      </c>
      <c r="H350" s="39">
        <v>1065939</v>
      </c>
      <c r="I350" s="39">
        <v>1065939</v>
      </c>
      <c r="J350" s="39">
        <v>1037202</v>
      </c>
      <c r="K350" s="39">
        <v>1037202</v>
      </c>
    </row>
    <row r="351" spans="3:11" x14ac:dyDescent="0.3">
      <c r="C351" s="22" t="s">
        <v>233</v>
      </c>
      <c r="D351" s="22" t="str">
        <f t="shared" si="6"/>
        <v>59 Sierra JointSierra Joint Community College District</v>
      </c>
      <c r="E351" s="22" t="s">
        <v>821</v>
      </c>
      <c r="F351" s="22" t="str">
        <f>IF(SUMMARY!$B$4=C351,MAX($F$1:F350)+1,"n/a")</f>
        <v>n/a</v>
      </c>
      <c r="G351" s="22" t="s">
        <v>822</v>
      </c>
      <c r="H351" s="39">
        <v>30534</v>
      </c>
      <c r="I351" s="39">
        <v>30534</v>
      </c>
      <c r="J351" s="39">
        <v>25534</v>
      </c>
      <c r="K351" s="39">
        <v>25534</v>
      </c>
    </row>
    <row r="352" spans="3:11" x14ac:dyDescent="0.3">
      <c r="C352" s="22" t="s">
        <v>233</v>
      </c>
      <c r="D352" s="22" t="str">
        <f t="shared" si="6"/>
        <v>59 Sierra JointTahoe Truckee Unified School District</v>
      </c>
      <c r="E352" s="22" t="s">
        <v>823</v>
      </c>
      <c r="F352" s="22" t="str">
        <f>IF(SUMMARY!$B$4=C352,MAX($F$1:F351)+1,"n/a")</f>
        <v>n/a</v>
      </c>
      <c r="G352" s="22" t="s">
        <v>824</v>
      </c>
      <c r="H352" s="39">
        <v>66200</v>
      </c>
      <c r="I352" s="39">
        <v>66200</v>
      </c>
      <c r="J352" s="39">
        <v>135000</v>
      </c>
      <c r="K352" s="39">
        <v>135000</v>
      </c>
    </row>
    <row r="353" spans="3:11" x14ac:dyDescent="0.3">
      <c r="C353" s="22" t="s">
        <v>236</v>
      </c>
      <c r="D353" s="22" t="str">
        <f t="shared" si="6"/>
        <v>60 SolanoBenicia Unified School District</v>
      </c>
      <c r="E353" s="22" t="s">
        <v>825</v>
      </c>
      <c r="F353" s="22" t="str">
        <f>IF(SUMMARY!$B$4=C353,MAX($F$1:F352)+1,"n/a")</f>
        <v>n/a</v>
      </c>
      <c r="G353" s="22" t="s">
        <v>826</v>
      </c>
      <c r="H353" s="39">
        <v>16373</v>
      </c>
      <c r="I353" s="39">
        <v>16373</v>
      </c>
      <c r="J353" s="39">
        <v>147638</v>
      </c>
      <c r="K353" s="39">
        <v>147638</v>
      </c>
    </row>
    <row r="354" spans="3:11" x14ac:dyDescent="0.3">
      <c r="C354" s="22" t="s">
        <v>236</v>
      </c>
      <c r="D354" s="22" t="str">
        <f t="shared" si="6"/>
        <v>60 SolanoDixon Unified School District</v>
      </c>
      <c r="E354" s="22" t="s">
        <v>827</v>
      </c>
      <c r="F354" s="22" t="str">
        <f>IF(SUMMARY!$B$4=C354,MAX($F$1:F353)+1,"n/a")</f>
        <v>n/a</v>
      </c>
      <c r="G354" s="22" t="s">
        <v>828</v>
      </c>
      <c r="H354" s="39">
        <v>0</v>
      </c>
      <c r="I354" s="39">
        <v>0</v>
      </c>
      <c r="J354" s="39">
        <v>0</v>
      </c>
      <c r="K354" s="39">
        <v>0</v>
      </c>
    </row>
    <row r="355" spans="3:11" x14ac:dyDescent="0.3">
      <c r="C355" s="22" t="s">
        <v>236</v>
      </c>
      <c r="D355" s="22" t="str">
        <f t="shared" si="6"/>
        <v>60 SolanoFairfield-Suisun Unified School District</v>
      </c>
      <c r="E355" s="22" t="s">
        <v>829</v>
      </c>
      <c r="F355" s="22" t="str">
        <f>IF(SUMMARY!$B$4=C355,MAX($F$1:F354)+1,"n/a")</f>
        <v>n/a</v>
      </c>
      <c r="G355" s="22" t="s">
        <v>830</v>
      </c>
      <c r="H355" s="39">
        <v>954873</v>
      </c>
      <c r="I355" s="39">
        <v>954873</v>
      </c>
      <c r="J355" s="39">
        <v>1337408</v>
      </c>
      <c r="K355" s="39">
        <v>1337408</v>
      </c>
    </row>
    <row r="356" spans="3:11" x14ac:dyDescent="0.3">
      <c r="C356" s="22" t="s">
        <v>236</v>
      </c>
      <c r="D356" s="22" t="str">
        <f t="shared" si="6"/>
        <v>60 SolanoSolano County Community College District</v>
      </c>
      <c r="E356" s="22" t="s">
        <v>831</v>
      </c>
      <c r="F356" s="22" t="str">
        <f>IF(SUMMARY!$B$4=C356,MAX($F$1:F355)+1,"n/a")</f>
        <v>n/a</v>
      </c>
      <c r="G356" s="22" t="s">
        <v>832</v>
      </c>
      <c r="H356" s="39">
        <v>1269623</v>
      </c>
      <c r="I356" s="39">
        <v>1269623</v>
      </c>
      <c r="J356" s="39">
        <v>38010</v>
      </c>
      <c r="K356" s="39">
        <v>38010</v>
      </c>
    </row>
    <row r="357" spans="3:11" x14ac:dyDescent="0.3">
      <c r="C357" s="22" t="s">
        <v>236</v>
      </c>
      <c r="D357" s="22" t="str">
        <f t="shared" si="6"/>
        <v>60 SolanoSolano County Office of Education</v>
      </c>
      <c r="E357" s="22" t="s">
        <v>833</v>
      </c>
      <c r="F357" s="22" t="str">
        <f>IF(SUMMARY!$B$4=C357,MAX($F$1:F356)+1,"n/a")</f>
        <v>n/a</v>
      </c>
      <c r="G357" s="22" t="s">
        <v>834</v>
      </c>
      <c r="H357" s="39">
        <v>0</v>
      </c>
      <c r="I357" s="39">
        <v>0</v>
      </c>
      <c r="J357" s="39">
        <v>0</v>
      </c>
      <c r="K357" s="39">
        <v>0</v>
      </c>
    </row>
    <row r="358" spans="3:11" x14ac:dyDescent="0.3">
      <c r="C358" s="22" t="s">
        <v>236</v>
      </c>
      <c r="D358" s="22" t="str">
        <f t="shared" si="6"/>
        <v>60 SolanoTravis Unified School District</v>
      </c>
      <c r="E358" s="22" t="s">
        <v>835</v>
      </c>
      <c r="F358" s="22" t="str">
        <f>IF(SUMMARY!$B$4=C358,MAX($F$1:F357)+1,"n/a")</f>
        <v>n/a</v>
      </c>
      <c r="G358" s="22" t="s">
        <v>836</v>
      </c>
      <c r="H358" s="39">
        <v>0</v>
      </c>
      <c r="I358" s="39">
        <v>0</v>
      </c>
      <c r="J358" s="39">
        <v>0</v>
      </c>
      <c r="K358" s="39">
        <v>0</v>
      </c>
    </row>
    <row r="359" spans="3:11" x14ac:dyDescent="0.3">
      <c r="C359" s="22" t="s">
        <v>236</v>
      </c>
      <c r="D359" s="22" t="str">
        <f t="shared" si="6"/>
        <v>60 SolanoVacaville Unified School District</v>
      </c>
      <c r="E359" s="22" t="s">
        <v>837</v>
      </c>
      <c r="F359" s="22" t="str">
        <f>IF(SUMMARY!$B$4=C359,MAX($F$1:F358)+1,"n/a")</f>
        <v>n/a</v>
      </c>
      <c r="G359" s="22" t="s">
        <v>838</v>
      </c>
      <c r="H359" s="39">
        <v>106787</v>
      </c>
      <c r="I359" s="39">
        <v>106787</v>
      </c>
      <c r="J359" s="39">
        <v>647377</v>
      </c>
      <c r="K359" s="39">
        <v>647377</v>
      </c>
    </row>
    <row r="360" spans="3:11" x14ac:dyDescent="0.3">
      <c r="C360" s="22" t="s">
        <v>236</v>
      </c>
      <c r="D360" s="22" t="str">
        <f t="shared" si="6"/>
        <v>60 SolanoVallejo City Unified School District</v>
      </c>
      <c r="E360" s="22" t="s">
        <v>839</v>
      </c>
      <c r="F360" s="22" t="str">
        <f>IF(SUMMARY!$B$4=C360,MAX($F$1:F359)+1,"n/a")</f>
        <v>n/a</v>
      </c>
      <c r="G360" s="22" t="s">
        <v>840</v>
      </c>
      <c r="H360" s="39">
        <v>1347594</v>
      </c>
      <c r="I360" s="39">
        <v>1347594</v>
      </c>
      <c r="J360" s="39">
        <v>1563779</v>
      </c>
      <c r="K360" s="39">
        <v>1563779</v>
      </c>
    </row>
    <row r="361" spans="3:11" x14ac:dyDescent="0.3">
      <c r="C361" s="22" t="s">
        <v>239</v>
      </c>
      <c r="D361" s="22" t="str">
        <f t="shared" si="6"/>
        <v>61 SonomaPetaluma Joint Union High School District</v>
      </c>
      <c r="E361" s="22" t="s">
        <v>841</v>
      </c>
      <c r="F361" s="22" t="str">
        <f>IF(SUMMARY!$B$4=C361,MAX($F$1:F360)+1,"n/a")</f>
        <v>n/a</v>
      </c>
      <c r="G361" s="22" t="s">
        <v>842</v>
      </c>
      <c r="H361" s="39">
        <v>1270486</v>
      </c>
      <c r="I361" s="39">
        <v>1270486</v>
      </c>
      <c r="J361" s="39">
        <v>1294850</v>
      </c>
      <c r="K361" s="39">
        <v>1294850</v>
      </c>
    </row>
    <row r="362" spans="3:11" x14ac:dyDescent="0.3">
      <c r="C362" s="22" t="s">
        <v>239</v>
      </c>
      <c r="D362" s="22" t="str">
        <f t="shared" si="6"/>
        <v>61 SonomaSanta Rosa City Schools</v>
      </c>
      <c r="E362" s="22" t="s">
        <v>843</v>
      </c>
      <c r="F362" s="22" t="str">
        <f>IF(SUMMARY!$B$4=C362,MAX($F$1:F361)+1,"n/a")</f>
        <v>n/a</v>
      </c>
      <c r="G362" s="22" t="s">
        <v>844</v>
      </c>
      <c r="H362" s="39">
        <v>5000</v>
      </c>
      <c r="I362" s="39">
        <v>5000</v>
      </c>
      <c r="J362" s="39">
        <v>0</v>
      </c>
      <c r="K362" s="39">
        <v>0</v>
      </c>
    </row>
    <row r="363" spans="3:11" x14ac:dyDescent="0.3">
      <c r="C363" s="22" t="s">
        <v>239</v>
      </c>
      <c r="D363" s="22" t="str">
        <f t="shared" si="6"/>
        <v>61 SonomaSonoma County Community College District</v>
      </c>
      <c r="E363" s="22" t="s">
        <v>845</v>
      </c>
      <c r="F363" s="22" t="str">
        <f>IF(SUMMARY!$B$4=C363,MAX($F$1:F362)+1,"n/a")</f>
        <v>n/a</v>
      </c>
      <c r="G363" s="22" t="s">
        <v>846</v>
      </c>
      <c r="H363" s="39">
        <v>879949</v>
      </c>
      <c r="I363" s="39">
        <v>879949</v>
      </c>
      <c r="J363" s="39">
        <v>914377</v>
      </c>
      <c r="K363" s="39">
        <v>914377</v>
      </c>
    </row>
    <row r="364" spans="3:11" x14ac:dyDescent="0.3">
      <c r="C364" s="22" t="s">
        <v>239</v>
      </c>
      <c r="D364" s="22" t="str">
        <f t="shared" si="6"/>
        <v>61 SonomaSonoma County Office of Education</v>
      </c>
      <c r="E364" s="22" t="s">
        <v>847</v>
      </c>
      <c r="F364" s="22" t="str">
        <f>IF(SUMMARY!$B$4=C364,MAX($F$1:F363)+1,"n/a")</f>
        <v>n/a</v>
      </c>
      <c r="G364" s="22" t="s">
        <v>848</v>
      </c>
      <c r="H364" s="39">
        <v>200000</v>
      </c>
      <c r="I364" s="39">
        <v>200000</v>
      </c>
      <c r="J364" s="39">
        <v>200000</v>
      </c>
      <c r="K364" s="39">
        <v>200000</v>
      </c>
    </row>
    <row r="365" spans="3:11" x14ac:dyDescent="0.3">
      <c r="C365" s="22" t="s">
        <v>239</v>
      </c>
      <c r="D365" s="22" t="str">
        <f t="shared" si="6"/>
        <v>61 SonomaSonoma Valley Unified School District</v>
      </c>
      <c r="E365" s="22" t="s">
        <v>849</v>
      </c>
      <c r="F365" s="22" t="str">
        <f>IF(SUMMARY!$B$4=C365,MAX($F$1:F364)+1,"n/a")</f>
        <v>n/a</v>
      </c>
      <c r="G365" s="22" t="s">
        <v>850</v>
      </c>
      <c r="H365" s="39">
        <v>5000</v>
      </c>
      <c r="I365" s="39">
        <v>5000</v>
      </c>
      <c r="J365" s="39">
        <v>0</v>
      </c>
      <c r="K365" s="39">
        <v>0</v>
      </c>
    </row>
    <row r="366" spans="3:11" x14ac:dyDescent="0.3">
      <c r="C366" s="22" t="s">
        <v>239</v>
      </c>
      <c r="D366" s="22" t="str">
        <f t="shared" si="6"/>
        <v>61 SonomaWindsor Unified School District</v>
      </c>
      <c r="E366" s="22" t="s">
        <v>851</v>
      </c>
      <c r="F366" s="22" t="str">
        <f>IF(SUMMARY!$B$4=C366,MAX($F$1:F365)+1,"n/a")</f>
        <v>n/a</v>
      </c>
      <c r="G366" s="22" t="s">
        <v>852</v>
      </c>
      <c r="H366" s="39">
        <v>0</v>
      </c>
      <c r="I366" s="39">
        <v>0</v>
      </c>
      <c r="J366" s="39">
        <v>0</v>
      </c>
      <c r="K366" s="39">
        <v>0</v>
      </c>
    </row>
    <row r="367" spans="3:11" x14ac:dyDescent="0.3">
      <c r="C367" s="22" t="s">
        <v>242</v>
      </c>
      <c r="D367" s="22" t="str">
        <f t="shared" si="6"/>
        <v>62 South OrangeCapistrano Unified School District</v>
      </c>
      <c r="E367" s="22" t="s">
        <v>853</v>
      </c>
      <c r="F367" s="22" t="str">
        <f>IF(SUMMARY!$B$4=C367,MAX($F$1:F366)+1,"n/a")</f>
        <v>n/a</v>
      </c>
      <c r="G367" s="22" t="s">
        <v>854</v>
      </c>
      <c r="H367" s="39">
        <v>1039691</v>
      </c>
      <c r="I367" s="39">
        <v>1039691</v>
      </c>
      <c r="J367" s="39">
        <v>1039691</v>
      </c>
      <c r="K367" s="39">
        <v>1039691</v>
      </c>
    </row>
    <row r="368" spans="3:11" x14ac:dyDescent="0.3">
      <c r="C368" s="22" t="s">
        <v>242</v>
      </c>
      <c r="D368" s="22" t="str">
        <f t="shared" si="6"/>
        <v>62 South OrangeCoastline ROP</v>
      </c>
      <c r="E368" s="22" t="s">
        <v>855</v>
      </c>
      <c r="F368" s="22" t="str">
        <f>IF(SUMMARY!$B$4=C368,MAX($F$1:F367)+1,"n/a")</f>
        <v>n/a</v>
      </c>
      <c r="G368" s="22" t="s">
        <v>856</v>
      </c>
      <c r="H368" s="39">
        <v>0</v>
      </c>
      <c r="I368" s="39">
        <v>0</v>
      </c>
      <c r="J368" s="39">
        <v>0</v>
      </c>
      <c r="K368" s="39">
        <v>0</v>
      </c>
    </row>
    <row r="369" spans="3:11" x14ac:dyDescent="0.3">
      <c r="C369" s="22" t="s">
        <v>242</v>
      </c>
      <c r="D369" s="22" t="str">
        <f t="shared" si="6"/>
        <v>62 South OrangeIrvine Unified School District</v>
      </c>
      <c r="E369" s="22" t="s">
        <v>857</v>
      </c>
      <c r="F369" s="22" t="str">
        <f>IF(SUMMARY!$B$4=C369,MAX($F$1:F368)+1,"n/a")</f>
        <v>n/a</v>
      </c>
      <c r="G369" s="22" t="s">
        <v>858</v>
      </c>
      <c r="H369" s="39">
        <v>300000</v>
      </c>
      <c r="I369" s="39">
        <v>300000</v>
      </c>
      <c r="J369" s="39">
        <v>300000</v>
      </c>
      <c r="K369" s="39">
        <v>300000</v>
      </c>
    </row>
    <row r="370" spans="3:11" x14ac:dyDescent="0.3">
      <c r="C370" s="22" t="s">
        <v>242</v>
      </c>
      <c r="D370" s="22" t="str">
        <f t="shared" si="6"/>
        <v>62 South OrangeLaguna Beach Unified School District</v>
      </c>
      <c r="E370" s="22" t="s">
        <v>859</v>
      </c>
      <c r="F370" s="22" t="str">
        <f>IF(SUMMARY!$B$4=C370,MAX($F$1:F369)+1,"n/a")</f>
        <v>n/a</v>
      </c>
      <c r="G370" s="22" t="s">
        <v>860</v>
      </c>
      <c r="H370" s="39">
        <v>91735</v>
      </c>
      <c r="I370" s="39">
        <v>91735</v>
      </c>
      <c r="J370" s="39">
        <v>91735</v>
      </c>
      <c r="K370" s="39">
        <v>91735</v>
      </c>
    </row>
    <row r="371" spans="3:11" x14ac:dyDescent="0.3">
      <c r="C371" s="22" t="s">
        <v>242</v>
      </c>
      <c r="D371" s="22" t="str">
        <f t="shared" si="6"/>
        <v>62 South OrangeOrange County Department of Education</v>
      </c>
      <c r="E371" s="22" t="s">
        <v>861</v>
      </c>
      <c r="F371" s="22" t="str">
        <f>IF(SUMMARY!$B$4=C371,MAX($F$1:F370)+1,"n/a")</f>
        <v>n/a</v>
      </c>
      <c r="G371" s="22" t="s">
        <v>238</v>
      </c>
      <c r="H371" s="39">
        <v>0</v>
      </c>
      <c r="I371" s="39">
        <v>0</v>
      </c>
      <c r="J371" s="39">
        <v>0</v>
      </c>
      <c r="K371" s="39">
        <v>0</v>
      </c>
    </row>
    <row r="372" spans="3:11" x14ac:dyDescent="0.3">
      <c r="C372" s="22" t="s">
        <v>242</v>
      </c>
      <c r="D372" s="22" t="str">
        <f t="shared" si="6"/>
        <v>62 South OrangeSaddleback Valley Unified School District</v>
      </c>
      <c r="E372" s="22" t="s">
        <v>862</v>
      </c>
      <c r="F372" s="22" t="str">
        <f>IF(SUMMARY!$B$4=C372,MAX($F$1:F371)+1,"n/a")</f>
        <v>n/a</v>
      </c>
      <c r="G372" s="22" t="s">
        <v>863</v>
      </c>
      <c r="H372" s="39">
        <v>861712</v>
      </c>
      <c r="I372" s="39">
        <v>861712</v>
      </c>
      <c r="J372" s="39">
        <v>861712</v>
      </c>
      <c r="K372" s="39">
        <v>861712</v>
      </c>
    </row>
    <row r="373" spans="3:11" x14ac:dyDescent="0.3">
      <c r="C373" s="22" t="s">
        <v>242</v>
      </c>
      <c r="D373" s="22" t="str">
        <f t="shared" si="6"/>
        <v>62 South OrangeSouth Coast Regional Occupational Program</v>
      </c>
      <c r="E373" s="22" t="s">
        <v>864</v>
      </c>
      <c r="F373" s="22" t="str">
        <f>IF(SUMMARY!$B$4=C373,MAX($F$1:F372)+1,"n/a")</f>
        <v>n/a</v>
      </c>
      <c r="G373" s="22" t="s">
        <v>865</v>
      </c>
      <c r="H373" s="39">
        <v>0</v>
      </c>
      <c r="I373" s="39">
        <v>0</v>
      </c>
      <c r="J373" s="39">
        <v>0</v>
      </c>
      <c r="K373" s="39">
        <v>0</v>
      </c>
    </row>
    <row r="374" spans="3:11" x14ac:dyDescent="0.3">
      <c r="C374" s="22" t="s">
        <v>242</v>
      </c>
      <c r="D374" s="22" t="str">
        <f t="shared" si="6"/>
        <v>62 South OrangeSouth Orange County Community College District</v>
      </c>
      <c r="E374" s="22" t="s">
        <v>866</v>
      </c>
      <c r="F374" s="22" t="str">
        <f>IF(SUMMARY!$B$4=C374,MAX($F$1:F373)+1,"n/a")</f>
        <v>n/a</v>
      </c>
      <c r="G374" s="22" t="s">
        <v>867</v>
      </c>
      <c r="H374" s="39">
        <v>1397410</v>
      </c>
      <c r="I374" s="39">
        <v>1397410</v>
      </c>
      <c r="J374" s="39">
        <v>1463310</v>
      </c>
      <c r="K374" s="39">
        <v>1463310</v>
      </c>
    </row>
    <row r="375" spans="3:11" x14ac:dyDescent="0.3">
      <c r="C375" s="22" t="s">
        <v>242</v>
      </c>
      <c r="D375" s="22" t="str">
        <f t="shared" si="6"/>
        <v>62 South OrangeTustin Unified School District</v>
      </c>
      <c r="E375" s="22" t="s">
        <v>868</v>
      </c>
      <c r="F375" s="22" t="str">
        <f>IF(SUMMARY!$B$4=C375,MAX($F$1:F374)+1,"n/a")</f>
        <v>n/a</v>
      </c>
      <c r="G375" s="22" t="s">
        <v>869</v>
      </c>
      <c r="H375" s="39">
        <v>822723</v>
      </c>
      <c r="I375" s="39">
        <v>822723</v>
      </c>
      <c r="J375" s="39">
        <v>822723</v>
      </c>
      <c r="K375" s="39">
        <v>822723</v>
      </c>
    </row>
    <row r="376" spans="3:11" x14ac:dyDescent="0.3">
      <c r="C376" s="22" t="s">
        <v>245</v>
      </c>
      <c r="D376" s="22" t="str">
        <f t="shared" si="6"/>
        <v>63 South Bay (Southwestern)Coronado Unified School District</v>
      </c>
      <c r="E376" s="22" t="s">
        <v>870</v>
      </c>
      <c r="F376" s="22" t="str">
        <f>IF(SUMMARY!$B$4=C376,MAX($F$1:F375)+1,"n/a")</f>
        <v>n/a</v>
      </c>
      <c r="G376" s="22" t="s">
        <v>871</v>
      </c>
      <c r="H376" s="39">
        <v>218660</v>
      </c>
      <c r="I376" s="39">
        <v>218660</v>
      </c>
      <c r="J376" s="39">
        <v>216001</v>
      </c>
      <c r="K376" s="39">
        <v>216001</v>
      </c>
    </row>
    <row r="377" spans="3:11" x14ac:dyDescent="0.3">
      <c r="C377" s="22" t="s">
        <v>245</v>
      </c>
      <c r="D377" s="22" t="str">
        <f t="shared" si="6"/>
        <v>63 South Bay (Southwestern)Southwestern Community College District</v>
      </c>
      <c r="E377" s="22" t="s">
        <v>872</v>
      </c>
      <c r="F377" s="22" t="str">
        <f>IF(SUMMARY!$B$4=C377,MAX($F$1:F376)+1,"n/a")</f>
        <v>n/a</v>
      </c>
      <c r="G377" s="22" t="s">
        <v>873</v>
      </c>
      <c r="H377" s="39">
        <v>626760</v>
      </c>
      <c r="I377" s="39">
        <v>626760</v>
      </c>
      <c r="J377" s="39">
        <v>440305</v>
      </c>
      <c r="K377" s="39">
        <v>440305</v>
      </c>
    </row>
    <row r="378" spans="3:11" x14ac:dyDescent="0.3">
      <c r="C378" s="22" t="s">
        <v>245</v>
      </c>
      <c r="D378" s="22" t="str">
        <f t="shared" si="6"/>
        <v>63 South Bay (Southwestern)Sweetwater Union High School District</v>
      </c>
      <c r="E378" s="22" t="s">
        <v>874</v>
      </c>
      <c r="F378" s="22" t="str">
        <f>IF(SUMMARY!$B$4=C378,MAX($F$1:F377)+1,"n/a")</f>
        <v>n/a</v>
      </c>
      <c r="G378" s="22" t="s">
        <v>875</v>
      </c>
      <c r="H378" s="39">
        <v>12824882</v>
      </c>
      <c r="I378" s="39">
        <v>12824882</v>
      </c>
      <c r="J378" s="39">
        <v>13072630</v>
      </c>
      <c r="K378" s="39">
        <v>13072630</v>
      </c>
    </row>
    <row r="379" spans="3:11" x14ac:dyDescent="0.3">
      <c r="C379" s="22" t="s">
        <v>248</v>
      </c>
      <c r="D379" s="22" t="str">
        <f t="shared" si="6"/>
        <v>64 State CenterCaruthers Unified School District</v>
      </c>
      <c r="E379" s="22" t="s">
        <v>876</v>
      </c>
      <c r="F379" s="22" t="str">
        <f>IF(SUMMARY!$B$4=C379,MAX($F$1:F378)+1,"n/a")</f>
        <v>n/a</v>
      </c>
      <c r="G379" s="22" t="s">
        <v>877</v>
      </c>
      <c r="H379" s="39">
        <v>93938</v>
      </c>
      <c r="I379" s="39">
        <v>93938</v>
      </c>
      <c r="J379" s="39">
        <v>93938</v>
      </c>
      <c r="K379" s="39">
        <v>93938</v>
      </c>
    </row>
    <row r="380" spans="3:11" x14ac:dyDescent="0.3">
      <c r="C380" s="22" t="s">
        <v>248</v>
      </c>
      <c r="D380" s="22" t="str">
        <f t="shared" si="6"/>
        <v>64 State CenterCentral Unified School District</v>
      </c>
      <c r="E380" s="22" t="s">
        <v>878</v>
      </c>
      <c r="F380" s="22" t="str">
        <f>IF(SUMMARY!$B$4=C380,MAX($F$1:F379)+1,"n/a")</f>
        <v>n/a</v>
      </c>
      <c r="G380" s="22" t="s">
        <v>879</v>
      </c>
      <c r="H380" s="39">
        <v>821593</v>
      </c>
      <c r="I380" s="39">
        <v>821593</v>
      </c>
      <c r="J380" s="39">
        <v>821593</v>
      </c>
      <c r="K380" s="39">
        <v>821593</v>
      </c>
    </row>
    <row r="381" spans="3:11" x14ac:dyDescent="0.3">
      <c r="C381" s="22" t="s">
        <v>248</v>
      </c>
      <c r="D381" s="22" t="str">
        <f t="shared" si="6"/>
        <v>64 State CenterChawanakee Unified School District</v>
      </c>
      <c r="E381" s="22" t="s">
        <v>880</v>
      </c>
      <c r="F381" s="22" t="str">
        <f>IF(SUMMARY!$B$4=C381,MAX($F$1:F380)+1,"n/a")</f>
        <v>n/a</v>
      </c>
      <c r="G381" s="22" t="s">
        <v>881</v>
      </c>
      <c r="H381" s="39">
        <v>61361</v>
      </c>
      <c r="I381" s="39">
        <v>61361</v>
      </c>
      <c r="J381" s="39">
        <v>61361</v>
      </c>
      <c r="K381" s="39">
        <v>61361</v>
      </c>
    </row>
    <row r="382" spans="3:11" x14ac:dyDescent="0.3">
      <c r="C382" s="22" t="s">
        <v>248</v>
      </c>
      <c r="D382" s="22" t="str">
        <f t="shared" si="6"/>
        <v>64 State CenterClovis Unified School District</v>
      </c>
      <c r="E382" s="22" t="s">
        <v>882</v>
      </c>
      <c r="F382" s="22" t="str">
        <f>IF(SUMMARY!$B$4=C382,MAX($F$1:F381)+1,"n/a")</f>
        <v>n/a</v>
      </c>
      <c r="G382" s="22" t="s">
        <v>883</v>
      </c>
      <c r="H382" s="39">
        <v>2429015</v>
      </c>
      <c r="I382" s="39">
        <v>2429015</v>
      </c>
      <c r="J382" s="39">
        <v>2429015</v>
      </c>
      <c r="K382" s="39">
        <v>2429015</v>
      </c>
    </row>
    <row r="383" spans="3:11" x14ac:dyDescent="0.3">
      <c r="C383" s="22" t="s">
        <v>248</v>
      </c>
      <c r="D383" s="22" t="str">
        <f t="shared" si="6"/>
        <v>64 State CenterDinuba Unified School District</v>
      </c>
      <c r="E383" s="22" t="s">
        <v>884</v>
      </c>
      <c r="F383" s="22" t="str">
        <f>IF(SUMMARY!$B$4=C383,MAX($F$1:F382)+1,"n/a")</f>
        <v>n/a</v>
      </c>
      <c r="G383" s="22" t="s">
        <v>885</v>
      </c>
      <c r="H383" s="39">
        <v>371051</v>
      </c>
      <c r="I383" s="39">
        <v>371051</v>
      </c>
      <c r="J383" s="39">
        <v>270598</v>
      </c>
      <c r="K383" s="39">
        <v>270598</v>
      </c>
    </row>
    <row r="384" spans="3:11" x14ac:dyDescent="0.3">
      <c r="C384" s="22" t="s">
        <v>248</v>
      </c>
      <c r="D384" s="22" t="str">
        <f t="shared" si="6"/>
        <v>64 State CenterFresno County Office of Education, ROP/CalWorks &amp; Adult Corrections</v>
      </c>
      <c r="E384" s="22" t="s">
        <v>886</v>
      </c>
      <c r="F384" s="22" t="str">
        <f>IF(SUMMARY!$B$4=C384,MAX($F$1:F383)+1,"n/a")</f>
        <v>n/a</v>
      </c>
      <c r="G384" s="22" t="s">
        <v>887</v>
      </c>
      <c r="H384" s="39">
        <v>80652</v>
      </c>
      <c r="I384" s="39">
        <v>80652</v>
      </c>
      <c r="J384" s="39">
        <v>80652</v>
      </c>
      <c r="K384" s="39">
        <v>80652</v>
      </c>
    </row>
    <row r="385" spans="3:11" x14ac:dyDescent="0.3">
      <c r="C385" s="22" t="s">
        <v>248</v>
      </c>
      <c r="D385" s="22" t="str">
        <f t="shared" si="6"/>
        <v>64 State CenterFresno Unified School District</v>
      </c>
      <c r="E385" s="22" t="s">
        <v>888</v>
      </c>
      <c r="F385" s="22" t="str">
        <f>IF(SUMMARY!$B$4=C385,MAX($F$1:F384)+1,"n/a")</f>
        <v>n/a</v>
      </c>
      <c r="G385" s="22" t="s">
        <v>889</v>
      </c>
      <c r="H385" s="39">
        <v>5300393</v>
      </c>
      <c r="I385" s="39">
        <v>5300393</v>
      </c>
      <c r="J385" s="39">
        <v>5289429</v>
      </c>
      <c r="K385" s="39">
        <v>5289429</v>
      </c>
    </row>
    <row r="386" spans="3:11" x14ac:dyDescent="0.3">
      <c r="C386" s="22" t="s">
        <v>248</v>
      </c>
      <c r="D386" s="22" t="str">
        <f t="shared" si="6"/>
        <v>64 State CenterGolden Valley Unified School District</v>
      </c>
      <c r="E386" s="22" t="s">
        <v>890</v>
      </c>
      <c r="F386" s="22" t="str">
        <f>IF(SUMMARY!$B$4=C386,MAX($F$1:F385)+1,"n/a")</f>
        <v>n/a</v>
      </c>
      <c r="G386" s="22" t="s">
        <v>891</v>
      </c>
      <c r="H386" s="39">
        <v>42799</v>
      </c>
      <c r="I386" s="39">
        <v>42799</v>
      </c>
      <c r="J386" s="39">
        <v>42799</v>
      </c>
      <c r="K386" s="39">
        <v>42799</v>
      </c>
    </row>
    <row r="387" spans="3:11" x14ac:dyDescent="0.3">
      <c r="C387" s="22" t="s">
        <v>248</v>
      </c>
      <c r="D387" s="22" t="str">
        <f t="shared" si="6"/>
        <v>64 State CenterKings Canyon Joint Unified School District</v>
      </c>
      <c r="E387" s="22" t="s">
        <v>892</v>
      </c>
      <c r="F387" s="22" t="str">
        <f>IF(SUMMARY!$B$4=C387,MAX($F$1:F386)+1,"n/a")</f>
        <v>n/a</v>
      </c>
      <c r="G387" s="22" t="s">
        <v>893</v>
      </c>
      <c r="H387" s="39">
        <v>1054311</v>
      </c>
      <c r="I387" s="39">
        <v>1054311</v>
      </c>
      <c r="J387" s="39">
        <v>1054311</v>
      </c>
      <c r="K387" s="39">
        <v>1054311</v>
      </c>
    </row>
    <row r="388" spans="3:11" x14ac:dyDescent="0.3">
      <c r="C388" s="22" t="s">
        <v>248</v>
      </c>
      <c r="D388" s="22" t="str">
        <f t="shared" si="6"/>
        <v>64 State CenterMadera Unified School District</v>
      </c>
      <c r="E388" s="22" t="s">
        <v>894</v>
      </c>
      <c r="F388" s="22" t="str">
        <f>IF(SUMMARY!$B$4=C388,MAX($F$1:F387)+1,"n/a")</f>
        <v>n/a</v>
      </c>
      <c r="G388" s="22" t="s">
        <v>895</v>
      </c>
      <c r="H388" s="39">
        <v>954570</v>
      </c>
      <c r="I388" s="39">
        <v>954570</v>
      </c>
      <c r="J388" s="39">
        <v>954570</v>
      </c>
      <c r="K388" s="39">
        <v>954570</v>
      </c>
    </row>
    <row r="389" spans="3:11" x14ac:dyDescent="0.3">
      <c r="C389" s="22" t="s">
        <v>248</v>
      </c>
      <c r="D389" s="22" t="str">
        <f t="shared" si="6"/>
        <v>64 State CenterSanger Unified School District</v>
      </c>
      <c r="E389" s="22" t="s">
        <v>896</v>
      </c>
      <c r="F389" s="22" t="str">
        <f>IF(SUMMARY!$B$4=C389,MAX($F$1:F388)+1,"n/a")</f>
        <v>n/a</v>
      </c>
      <c r="G389" s="22" t="s">
        <v>897</v>
      </c>
      <c r="H389" s="39">
        <v>727579</v>
      </c>
      <c r="I389" s="39">
        <v>727579</v>
      </c>
      <c r="J389" s="39">
        <v>727579</v>
      </c>
      <c r="K389" s="39">
        <v>727579</v>
      </c>
    </row>
    <row r="390" spans="3:11" x14ac:dyDescent="0.3">
      <c r="C390" s="22" t="s">
        <v>248</v>
      </c>
      <c r="D390" s="22" t="str">
        <f t="shared" si="6"/>
        <v>64 State CenterSelma Unified School District</v>
      </c>
      <c r="E390" s="22" t="s">
        <v>898</v>
      </c>
      <c r="F390" s="22" t="str">
        <f>IF(SUMMARY!$B$4=C390,MAX($F$1:F389)+1,"n/a")</f>
        <v>n/a</v>
      </c>
      <c r="G390" s="22" t="s">
        <v>899</v>
      </c>
      <c r="H390" s="39">
        <v>470393</v>
      </c>
      <c r="I390" s="39">
        <v>470393</v>
      </c>
      <c r="J390" s="39">
        <v>470393</v>
      </c>
      <c r="K390" s="39">
        <v>470393</v>
      </c>
    </row>
    <row r="391" spans="3:11" x14ac:dyDescent="0.3">
      <c r="C391" s="22" t="s">
        <v>248</v>
      </c>
      <c r="D391" s="22" t="str">
        <f t="shared" si="6"/>
        <v>64 State CenterSierra Unified School District</v>
      </c>
      <c r="E391" s="22" t="s">
        <v>900</v>
      </c>
      <c r="F391" s="22" t="str">
        <f>IF(SUMMARY!$B$4=C391,MAX($F$1:F390)+1,"n/a")</f>
        <v>n/a</v>
      </c>
      <c r="G391" s="22" t="s">
        <v>901</v>
      </c>
      <c r="H391" s="39">
        <v>123454</v>
      </c>
      <c r="I391" s="39">
        <v>123454</v>
      </c>
      <c r="J391" s="39">
        <v>86254</v>
      </c>
      <c r="K391" s="39">
        <v>86254</v>
      </c>
    </row>
    <row r="392" spans="3:11" x14ac:dyDescent="0.3">
      <c r="C392" s="22" t="s">
        <v>248</v>
      </c>
      <c r="D392" s="22" t="str">
        <f t="shared" si="6"/>
        <v>64 State CenterState Center Community College District</v>
      </c>
      <c r="E392" s="22" t="s">
        <v>902</v>
      </c>
      <c r="F392" s="22" t="str">
        <f>IF(SUMMARY!$B$4=C392,MAX($F$1:F391)+1,"n/a")</f>
        <v>n/a</v>
      </c>
      <c r="G392" s="22" t="s">
        <v>903</v>
      </c>
      <c r="H392" s="39">
        <v>1083898</v>
      </c>
      <c r="I392" s="39">
        <v>1083898</v>
      </c>
      <c r="J392" s="39">
        <v>1586910</v>
      </c>
      <c r="K392" s="39">
        <v>1586910</v>
      </c>
    </row>
    <row r="393" spans="3:11" x14ac:dyDescent="0.3">
      <c r="C393" s="22" t="s">
        <v>248</v>
      </c>
      <c r="D393" s="22" t="str">
        <f t="shared" ref="D393:D454" si="7">C393&amp;G393</f>
        <v>64 State CenterValley ROP JPA</v>
      </c>
      <c r="E393" s="22" t="s">
        <v>904</v>
      </c>
      <c r="F393" s="22" t="str">
        <f>IF(SUMMARY!$B$4=C393,MAX($F$1:F392)+1,"n/a")</f>
        <v>n/a</v>
      </c>
      <c r="G393" s="22" t="s">
        <v>905</v>
      </c>
      <c r="H393" s="39">
        <v>246219</v>
      </c>
      <c r="I393" s="39">
        <v>246219</v>
      </c>
      <c r="J393" s="39">
        <v>40326</v>
      </c>
      <c r="K393" s="39">
        <v>40326</v>
      </c>
    </row>
    <row r="394" spans="3:11" x14ac:dyDescent="0.3">
      <c r="C394" s="22" t="s">
        <v>248</v>
      </c>
      <c r="D394" s="22" t="str">
        <f t="shared" si="7"/>
        <v>64 State CenterYosemite Unified School District</v>
      </c>
      <c r="E394" s="22" t="s">
        <v>906</v>
      </c>
      <c r="F394" s="22" t="str">
        <f>IF(SUMMARY!$B$4=C394,MAX($F$1:F393)+1,"n/a")</f>
        <v>n/a</v>
      </c>
      <c r="G394" s="22" t="s">
        <v>907</v>
      </c>
      <c r="H394" s="39">
        <v>273023</v>
      </c>
      <c r="I394" s="39">
        <v>273023</v>
      </c>
      <c r="J394" s="39">
        <v>273023</v>
      </c>
      <c r="K394" s="39">
        <v>273023</v>
      </c>
    </row>
    <row r="395" spans="3:11" x14ac:dyDescent="0.3">
      <c r="C395" s="22" t="s">
        <v>251</v>
      </c>
      <c r="D395" s="22" t="str">
        <f t="shared" si="7"/>
        <v>65 Ventura CountyConejo Valley Unified School District</v>
      </c>
      <c r="E395" s="22" t="s">
        <v>908</v>
      </c>
      <c r="F395" s="22" t="str">
        <f>IF(SUMMARY!$B$4=C395,MAX($F$1:F394)+1,"n/a")</f>
        <v>n/a</v>
      </c>
      <c r="G395" s="22" t="s">
        <v>909</v>
      </c>
      <c r="H395" s="39">
        <v>1356434</v>
      </c>
      <c r="I395" s="39">
        <v>1356434</v>
      </c>
      <c r="J395" s="39">
        <v>1356434</v>
      </c>
      <c r="K395" s="39">
        <v>1356434</v>
      </c>
    </row>
    <row r="396" spans="3:11" x14ac:dyDescent="0.3">
      <c r="C396" s="22" t="s">
        <v>251</v>
      </c>
      <c r="D396" s="22" t="str">
        <f t="shared" si="7"/>
        <v>65 Ventura CountyFillmore Unified School District</v>
      </c>
      <c r="E396" s="22" t="s">
        <v>910</v>
      </c>
      <c r="F396" s="22" t="str">
        <f>IF(SUMMARY!$B$4=C396,MAX($F$1:F395)+1,"n/a")</f>
        <v>n/a</v>
      </c>
      <c r="G396" s="22" t="s">
        <v>911</v>
      </c>
      <c r="H396" s="39">
        <v>529629</v>
      </c>
      <c r="I396" s="39">
        <v>529629</v>
      </c>
      <c r="J396" s="39">
        <v>529629</v>
      </c>
      <c r="K396" s="39">
        <v>529629</v>
      </c>
    </row>
    <row r="397" spans="3:11" x14ac:dyDescent="0.3">
      <c r="C397" s="22" t="s">
        <v>251</v>
      </c>
      <c r="D397" s="22" t="str">
        <f t="shared" si="7"/>
        <v>65 Ventura CountyMoorpark Unified School District</v>
      </c>
      <c r="E397" s="22" t="s">
        <v>912</v>
      </c>
      <c r="F397" s="22" t="str">
        <f>IF(SUMMARY!$B$4=C397,MAX($F$1:F396)+1,"n/a")</f>
        <v>n/a</v>
      </c>
      <c r="G397" s="22" t="s">
        <v>913</v>
      </c>
      <c r="H397" s="39">
        <v>143218</v>
      </c>
      <c r="I397" s="39">
        <v>143218</v>
      </c>
      <c r="J397" s="39">
        <v>286426</v>
      </c>
      <c r="K397" s="39">
        <v>286426</v>
      </c>
    </row>
    <row r="398" spans="3:11" x14ac:dyDescent="0.3">
      <c r="C398" s="22" t="s">
        <v>251</v>
      </c>
      <c r="D398" s="22" t="str">
        <f t="shared" si="7"/>
        <v>65 Ventura CountyOjai Unified School District</v>
      </c>
      <c r="E398" s="22" t="s">
        <v>914</v>
      </c>
      <c r="F398" s="22" t="str">
        <f>IF(SUMMARY!$B$4=C398,MAX($F$1:F397)+1,"n/a")</f>
        <v>n/a</v>
      </c>
      <c r="G398" s="22" t="s">
        <v>915</v>
      </c>
      <c r="H398" s="39">
        <v>78000</v>
      </c>
      <c r="I398" s="39">
        <v>78000</v>
      </c>
      <c r="J398" s="39">
        <v>93000</v>
      </c>
      <c r="K398" s="39">
        <v>93000</v>
      </c>
    </row>
    <row r="399" spans="3:11" x14ac:dyDescent="0.3">
      <c r="C399" s="22" t="s">
        <v>251</v>
      </c>
      <c r="D399" s="22" t="str">
        <f t="shared" si="7"/>
        <v>65 Ventura CountyOxnard Union High School District</v>
      </c>
      <c r="E399" s="22" t="s">
        <v>916</v>
      </c>
      <c r="F399" s="22" t="str">
        <f>IF(SUMMARY!$B$4=C399,MAX($F$1:F398)+1,"n/a")</f>
        <v>n/a</v>
      </c>
      <c r="G399" s="22" t="s">
        <v>917</v>
      </c>
      <c r="H399" s="39">
        <v>2668403</v>
      </c>
      <c r="I399" s="39">
        <v>2668403</v>
      </c>
      <c r="J399" s="39">
        <v>2827147</v>
      </c>
      <c r="K399" s="39">
        <v>2827147</v>
      </c>
    </row>
    <row r="400" spans="3:11" x14ac:dyDescent="0.3">
      <c r="C400" s="22" t="s">
        <v>251</v>
      </c>
      <c r="D400" s="22" t="str">
        <f t="shared" si="7"/>
        <v>65 Ventura CountySanta Paula Unified School District</v>
      </c>
      <c r="E400" s="22" t="s">
        <v>918</v>
      </c>
      <c r="F400" s="22" t="str">
        <f>IF(SUMMARY!$B$4=C400,MAX($F$1:F399)+1,"n/a")</f>
        <v>n/a</v>
      </c>
      <c r="G400" s="22" t="s">
        <v>919</v>
      </c>
      <c r="H400" s="39">
        <v>294000</v>
      </c>
      <c r="I400" s="39">
        <v>294000</v>
      </c>
      <c r="J400" s="39">
        <v>335068</v>
      </c>
      <c r="K400" s="39">
        <v>335068</v>
      </c>
    </row>
    <row r="401" spans="3:11" x14ac:dyDescent="0.3">
      <c r="C401" s="22" t="s">
        <v>251</v>
      </c>
      <c r="D401" s="22" t="str">
        <f t="shared" si="7"/>
        <v>65 Ventura CountySimi Valley Unified School District</v>
      </c>
      <c r="E401" s="22" t="s">
        <v>920</v>
      </c>
      <c r="F401" s="22" t="str">
        <f>IF(SUMMARY!$B$4=C401,MAX($F$1:F400)+1,"n/a")</f>
        <v>n/a</v>
      </c>
      <c r="G401" s="22" t="s">
        <v>921</v>
      </c>
      <c r="H401" s="39">
        <v>4732915</v>
      </c>
      <c r="I401" s="39">
        <v>4732915</v>
      </c>
      <c r="J401" s="39">
        <v>4777915</v>
      </c>
      <c r="K401" s="39">
        <v>4777915</v>
      </c>
    </row>
    <row r="402" spans="3:11" x14ac:dyDescent="0.3">
      <c r="C402" s="22" t="s">
        <v>251</v>
      </c>
      <c r="D402" s="22" t="str">
        <f t="shared" si="7"/>
        <v>65 Ventura CountyVentura County Community College District</v>
      </c>
      <c r="E402" s="22" t="s">
        <v>922</v>
      </c>
      <c r="F402" s="22" t="str">
        <f>IF(SUMMARY!$B$4=C402,MAX($F$1:F401)+1,"n/a")</f>
        <v>n/a</v>
      </c>
      <c r="G402" s="22" t="s">
        <v>923</v>
      </c>
      <c r="H402" s="39">
        <v>312756</v>
      </c>
      <c r="I402" s="39">
        <v>312756</v>
      </c>
      <c r="J402" s="39">
        <v>0</v>
      </c>
      <c r="K402" s="39">
        <v>0</v>
      </c>
    </row>
    <row r="403" spans="3:11" x14ac:dyDescent="0.3">
      <c r="C403" s="22" t="s">
        <v>251</v>
      </c>
      <c r="D403" s="22" t="str">
        <f t="shared" si="7"/>
        <v>65 Ventura CountyVentura County Office of Education</v>
      </c>
      <c r="E403" s="22" t="s">
        <v>924</v>
      </c>
      <c r="F403" s="22" t="str">
        <f>IF(SUMMARY!$B$4=C403,MAX($F$1:F402)+1,"n/a")</f>
        <v>n/a</v>
      </c>
      <c r="G403" s="22" t="s">
        <v>925</v>
      </c>
      <c r="H403" s="39">
        <v>208932</v>
      </c>
      <c r="I403" s="39">
        <v>208932</v>
      </c>
      <c r="J403" s="39">
        <v>208932</v>
      </c>
      <c r="K403" s="39">
        <v>208932</v>
      </c>
    </row>
    <row r="404" spans="3:11" x14ac:dyDescent="0.3">
      <c r="C404" s="22" t="s">
        <v>251</v>
      </c>
      <c r="D404" s="22" t="str">
        <f t="shared" si="7"/>
        <v>65 Ventura CountyVentura Unified School District</v>
      </c>
      <c r="E404" s="22" t="s">
        <v>926</v>
      </c>
      <c r="F404" s="22" t="str">
        <f>IF(SUMMARY!$B$4=C404,MAX($F$1:F403)+1,"n/a")</f>
        <v>n/a</v>
      </c>
      <c r="G404" s="22" t="s">
        <v>927</v>
      </c>
      <c r="H404" s="39">
        <v>3976517</v>
      </c>
      <c r="I404" s="39">
        <v>3976517</v>
      </c>
      <c r="J404" s="39">
        <v>3976517</v>
      </c>
      <c r="K404" s="39">
        <v>3976517</v>
      </c>
    </row>
    <row r="405" spans="3:11" x14ac:dyDescent="0.3">
      <c r="C405" s="22" t="s">
        <v>254</v>
      </c>
      <c r="D405" s="22" t="str">
        <f t="shared" si="7"/>
        <v>66 Victor ValleyApple Valley Unified School District</v>
      </c>
      <c r="E405" s="22" t="s">
        <v>928</v>
      </c>
      <c r="F405" s="22" t="str">
        <f>IF(SUMMARY!$B$4=C405,MAX($F$1:F404)+1,"n/a")</f>
        <v>n/a</v>
      </c>
      <c r="G405" s="22" t="s">
        <v>929</v>
      </c>
      <c r="H405" s="39">
        <v>367503</v>
      </c>
      <c r="I405" s="39">
        <v>367503</v>
      </c>
      <c r="J405" s="39">
        <v>387579</v>
      </c>
      <c r="K405" s="39">
        <v>387579</v>
      </c>
    </row>
    <row r="406" spans="3:11" x14ac:dyDescent="0.3">
      <c r="C406" s="22" t="s">
        <v>254</v>
      </c>
      <c r="D406" s="22" t="str">
        <f t="shared" si="7"/>
        <v>66 Victor ValleyHesperia Unified School District</v>
      </c>
      <c r="E406" s="22" t="s">
        <v>930</v>
      </c>
      <c r="F406" s="22" t="str">
        <f>IF(SUMMARY!$B$4=C406,MAX($F$1:F405)+1,"n/a")</f>
        <v>n/a</v>
      </c>
      <c r="G406" s="22" t="s">
        <v>931</v>
      </c>
      <c r="H406" s="39">
        <v>590888</v>
      </c>
      <c r="I406" s="39">
        <v>590888</v>
      </c>
      <c r="J406" s="39">
        <v>693546</v>
      </c>
      <c r="K406" s="39">
        <v>693546</v>
      </c>
    </row>
    <row r="407" spans="3:11" x14ac:dyDescent="0.3">
      <c r="C407" s="22" t="s">
        <v>254</v>
      </c>
      <c r="D407" s="22" t="str">
        <f t="shared" si="7"/>
        <v>66 Victor ValleyLucerne Valley Unified School District</v>
      </c>
      <c r="E407" s="22" t="s">
        <v>932</v>
      </c>
      <c r="F407" s="22" t="str">
        <f>IF(SUMMARY!$B$4=C407,MAX($F$1:F406)+1,"n/a")</f>
        <v>n/a</v>
      </c>
      <c r="G407" s="22" t="s">
        <v>933</v>
      </c>
      <c r="H407" s="39">
        <v>0</v>
      </c>
      <c r="I407" s="39">
        <v>0</v>
      </c>
      <c r="J407" s="39">
        <v>0</v>
      </c>
      <c r="K407" s="39">
        <v>0</v>
      </c>
    </row>
    <row r="408" spans="3:11" x14ac:dyDescent="0.3">
      <c r="C408" s="22" t="s">
        <v>254</v>
      </c>
      <c r="D408" s="22" t="str">
        <f t="shared" si="7"/>
        <v>66 Victor ValleySnowline Joint Unified School District</v>
      </c>
      <c r="E408" s="22" t="s">
        <v>934</v>
      </c>
      <c r="F408" s="22" t="str">
        <f>IF(SUMMARY!$B$4=C408,MAX($F$1:F407)+1,"n/a")</f>
        <v>n/a</v>
      </c>
      <c r="G408" s="22" t="s">
        <v>935</v>
      </c>
      <c r="H408" s="39">
        <v>188557</v>
      </c>
      <c r="I408" s="39">
        <v>188557</v>
      </c>
      <c r="J408" s="39">
        <v>238300</v>
      </c>
      <c r="K408" s="39">
        <v>238300</v>
      </c>
    </row>
    <row r="409" spans="3:11" x14ac:dyDescent="0.3">
      <c r="C409" s="22" t="s">
        <v>254</v>
      </c>
      <c r="D409" s="22" t="str">
        <f t="shared" si="7"/>
        <v>66 Victor ValleyVictor Valley Community College District</v>
      </c>
      <c r="E409" s="22" t="s">
        <v>936</v>
      </c>
      <c r="F409" s="22" t="str">
        <f>IF(SUMMARY!$B$4=C409,MAX($F$1:F408)+1,"n/a")</f>
        <v>n/a</v>
      </c>
      <c r="G409" s="22" t="s">
        <v>937</v>
      </c>
      <c r="H409" s="39">
        <v>495522</v>
      </c>
      <c r="I409" s="39">
        <v>495522</v>
      </c>
      <c r="J409" s="39">
        <v>331018</v>
      </c>
      <c r="K409" s="39">
        <v>331018</v>
      </c>
    </row>
    <row r="410" spans="3:11" x14ac:dyDescent="0.3">
      <c r="C410" s="22" t="s">
        <v>254</v>
      </c>
      <c r="D410" s="22" t="str">
        <f t="shared" si="7"/>
        <v>66 Victor ValleyVictor Valley Union High School District</v>
      </c>
      <c r="E410" s="22" t="s">
        <v>938</v>
      </c>
      <c r="F410" s="22" t="str">
        <f>IF(SUMMARY!$B$4=C410,MAX($F$1:F409)+1,"n/a")</f>
        <v>n/a</v>
      </c>
      <c r="G410" s="22" t="s">
        <v>939</v>
      </c>
      <c r="H410" s="39">
        <v>383255</v>
      </c>
      <c r="I410" s="39">
        <v>383255</v>
      </c>
      <c r="J410" s="39">
        <v>418872</v>
      </c>
      <c r="K410" s="39">
        <v>418872</v>
      </c>
    </row>
    <row r="411" spans="3:11" x14ac:dyDescent="0.3">
      <c r="C411" s="22" t="s">
        <v>257</v>
      </c>
      <c r="D411" s="22" t="str">
        <f t="shared" si="7"/>
        <v>67 West HillsArmona Union Elementary School District</v>
      </c>
      <c r="E411" s="22" t="s">
        <v>940</v>
      </c>
      <c r="F411" s="22" t="str">
        <f>IF(SUMMARY!$B$4=C411,MAX($F$1:F410)+1,"n/a")</f>
        <v>n/a</v>
      </c>
      <c r="G411" s="22" t="s">
        <v>941</v>
      </c>
      <c r="H411" s="39">
        <v>64500</v>
      </c>
      <c r="I411" s="39">
        <v>64500</v>
      </c>
      <c r="J411" s="39">
        <v>66800</v>
      </c>
      <c r="K411" s="39">
        <v>66800</v>
      </c>
    </row>
    <row r="412" spans="3:11" x14ac:dyDescent="0.3">
      <c r="C412" s="22" t="s">
        <v>257</v>
      </c>
      <c r="D412" s="22" t="str">
        <f t="shared" si="7"/>
        <v>67 West HillsCoalinga/Huron Joint Unified School District</v>
      </c>
      <c r="E412" s="22" t="s">
        <v>942</v>
      </c>
      <c r="F412" s="22" t="str">
        <f>IF(SUMMARY!$B$4=C412,MAX($F$1:F411)+1,"n/a")</f>
        <v>n/a</v>
      </c>
      <c r="G412" s="22" t="s">
        <v>943</v>
      </c>
      <c r="H412" s="39">
        <v>64500</v>
      </c>
      <c r="I412" s="39">
        <v>64500</v>
      </c>
      <c r="J412" s="39">
        <v>66800</v>
      </c>
      <c r="K412" s="39">
        <v>66800</v>
      </c>
    </row>
    <row r="413" spans="3:11" x14ac:dyDescent="0.3">
      <c r="C413" s="22" t="s">
        <v>257</v>
      </c>
      <c r="D413" s="22" t="str">
        <f t="shared" si="7"/>
        <v>67 West HillsFirebaugh-Las Deltas Joint Unified School District</v>
      </c>
      <c r="E413" s="22" t="s">
        <v>944</v>
      </c>
      <c r="F413" s="22" t="str">
        <f>IF(SUMMARY!$B$4=C413,MAX($F$1:F412)+1,"n/a")</f>
        <v>n/a</v>
      </c>
      <c r="G413" s="22" t="s">
        <v>945</v>
      </c>
      <c r="H413" s="39">
        <v>66478</v>
      </c>
      <c r="I413" s="39">
        <v>66478</v>
      </c>
      <c r="J413" s="39">
        <v>68778</v>
      </c>
      <c r="K413" s="39">
        <v>68778</v>
      </c>
    </row>
    <row r="414" spans="3:11" x14ac:dyDescent="0.3">
      <c r="C414" s="22" t="s">
        <v>257</v>
      </c>
      <c r="D414" s="22" t="str">
        <f t="shared" si="7"/>
        <v>67 West HillsGolden Plains Unified School District</v>
      </c>
      <c r="E414" s="22" t="s">
        <v>946</v>
      </c>
      <c r="F414" s="22" t="str">
        <f>IF(SUMMARY!$B$4=C414,MAX($F$1:F413)+1,"n/a")</f>
        <v>n/a</v>
      </c>
      <c r="G414" s="22" t="s">
        <v>947</v>
      </c>
      <c r="H414" s="39">
        <v>64500</v>
      </c>
      <c r="I414" s="39">
        <v>64500</v>
      </c>
      <c r="J414" s="39">
        <v>66800</v>
      </c>
      <c r="K414" s="39">
        <v>66800</v>
      </c>
    </row>
    <row r="415" spans="3:11" x14ac:dyDescent="0.3">
      <c r="C415" s="22" t="s">
        <v>257</v>
      </c>
      <c r="D415" s="22" t="str">
        <f t="shared" si="7"/>
        <v>67 West HillsKings County Office of Education</v>
      </c>
      <c r="E415" s="22" t="s">
        <v>948</v>
      </c>
      <c r="F415" s="22" t="str">
        <f>IF(SUMMARY!$B$4=C415,MAX($F$1:F414)+1,"n/a")</f>
        <v>n/a</v>
      </c>
      <c r="G415" s="22" t="s">
        <v>949</v>
      </c>
      <c r="H415" s="39">
        <v>0</v>
      </c>
      <c r="I415" s="39">
        <v>0</v>
      </c>
      <c r="J415" s="39">
        <v>0</v>
      </c>
      <c r="K415" s="39">
        <v>0</v>
      </c>
    </row>
    <row r="416" spans="3:11" x14ac:dyDescent="0.3">
      <c r="C416" s="22" t="s">
        <v>257</v>
      </c>
      <c r="D416" s="22" t="str">
        <f t="shared" si="7"/>
        <v>67 West HillsLemoore Union High School District</v>
      </c>
      <c r="E416" s="22" t="s">
        <v>950</v>
      </c>
      <c r="F416" s="22" t="str">
        <f>IF(SUMMARY!$B$4=C416,MAX($F$1:F415)+1,"n/a")</f>
        <v>n/a</v>
      </c>
      <c r="G416" s="22" t="s">
        <v>951</v>
      </c>
      <c r="H416" s="39">
        <v>64500</v>
      </c>
      <c r="I416" s="39">
        <v>64500</v>
      </c>
      <c r="J416" s="39">
        <v>66800</v>
      </c>
      <c r="K416" s="39">
        <v>66800</v>
      </c>
    </row>
    <row r="417" spans="3:11" x14ac:dyDescent="0.3">
      <c r="C417" s="22" t="s">
        <v>257</v>
      </c>
      <c r="D417" s="22" t="str">
        <f t="shared" si="7"/>
        <v>67 West HillsMendota Unified School District</v>
      </c>
      <c r="E417" s="22" t="s">
        <v>952</v>
      </c>
      <c r="F417" s="22" t="str">
        <f>IF(SUMMARY!$B$4=C417,MAX($F$1:F416)+1,"n/a")</f>
        <v>n/a</v>
      </c>
      <c r="G417" s="22" t="s">
        <v>953</v>
      </c>
      <c r="H417" s="39">
        <v>97117</v>
      </c>
      <c r="I417" s="39">
        <v>97117</v>
      </c>
      <c r="J417" s="39">
        <v>99417</v>
      </c>
      <c r="K417" s="39">
        <v>99417</v>
      </c>
    </row>
    <row r="418" spans="3:11" x14ac:dyDescent="0.3">
      <c r="C418" s="22" t="s">
        <v>257</v>
      </c>
      <c r="D418" s="22" t="str">
        <f t="shared" si="7"/>
        <v>67 West HillsReef-Sunset Unified School District</v>
      </c>
      <c r="E418" s="22" t="s">
        <v>954</v>
      </c>
      <c r="F418" s="22" t="str">
        <f>IF(SUMMARY!$B$4=C418,MAX($F$1:F417)+1,"n/a")</f>
        <v>n/a</v>
      </c>
      <c r="G418" s="22" t="s">
        <v>955</v>
      </c>
      <c r="H418" s="39">
        <v>270481</v>
      </c>
      <c r="I418" s="39">
        <v>270481</v>
      </c>
      <c r="J418" s="39">
        <v>272781</v>
      </c>
      <c r="K418" s="39">
        <v>272781</v>
      </c>
    </row>
    <row r="419" spans="3:11" x14ac:dyDescent="0.3">
      <c r="C419" s="22" t="s">
        <v>257</v>
      </c>
      <c r="D419" s="22" t="str">
        <f t="shared" si="7"/>
        <v>67 West HillsRiverdale Joint Unified School District</v>
      </c>
      <c r="E419" s="22" t="s">
        <v>956</v>
      </c>
      <c r="F419" s="22" t="str">
        <f>IF(SUMMARY!$B$4=C419,MAX($F$1:F418)+1,"n/a")</f>
        <v>n/a</v>
      </c>
      <c r="G419" s="22" t="s">
        <v>957</v>
      </c>
      <c r="H419" s="39">
        <v>109188</v>
      </c>
      <c r="I419" s="39">
        <v>109188</v>
      </c>
      <c r="J419" s="39">
        <v>111488</v>
      </c>
      <c r="K419" s="39">
        <v>111488</v>
      </c>
    </row>
    <row r="420" spans="3:11" x14ac:dyDescent="0.3">
      <c r="C420" s="22" t="s">
        <v>257</v>
      </c>
      <c r="D420" s="22" t="str">
        <f t="shared" si="7"/>
        <v>67 West HillsWest Hills Community College District</v>
      </c>
      <c r="E420" s="22" t="s">
        <v>958</v>
      </c>
      <c r="F420" s="22" t="str">
        <f>IF(SUMMARY!$B$4=C420,MAX($F$1:F419)+1,"n/a")</f>
        <v>n/a</v>
      </c>
      <c r="G420" s="22" t="s">
        <v>959</v>
      </c>
      <c r="H420" s="39">
        <v>234000</v>
      </c>
      <c r="I420" s="39">
        <v>234000</v>
      </c>
      <c r="J420" s="39">
        <v>238616</v>
      </c>
      <c r="K420" s="39">
        <v>238616</v>
      </c>
    </row>
    <row r="421" spans="3:11" x14ac:dyDescent="0.3">
      <c r="C421" s="22" t="s">
        <v>260</v>
      </c>
      <c r="D421" s="22" t="str">
        <f t="shared" si="7"/>
        <v>68 West KernMaricopa Unified School District</v>
      </c>
      <c r="E421" s="22" t="s">
        <v>960</v>
      </c>
      <c r="F421" s="22" t="str">
        <f>IF(SUMMARY!$B$4=C421,MAX($F$1:F420)+1,"n/a")</f>
        <v>n/a</v>
      </c>
      <c r="G421" s="22" t="s">
        <v>961</v>
      </c>
      <c r="H421" s="39">
        <v>0</v>
      </c>
      <c r="I421" s="39">
        <v>0</v>
      </c>
      <c r="J421" s="39">
        <v>0</v>
      </c>
      <c r="K421" s="39">
        <v>0</v>
      </c>
    </row>
    <row r="422" spans="3:11" x14ac:dyDescent="0.3">
      <c r="C422" s="22" t="s">
        <v>260</v>
      </c>
      <c r="D422" s="22" t="str">
        <f t="shared" si="7"/>
        <v>68 West KernTaft Union High School District</v>
      </c>
      <c r="E422" s="22" t="s">
        <v>962</v>
      </c>
      <c r="F422" s="22" t="str">
        <f>IF(SUMMARY!$B$4=C422,MAX($F$1:F421)+1,"n/a")</f>
        <v>n/a</v>
      </c>
      <c r="G422" s="22" t="s">
        <v>963</v>
      </c>
      <c r="H422" s="39">
        <v>0</v>
      </c>
      <c r="I422" s="39">
        <v>0</v>
      </c>
      <c r="J422" s="39">
        <v>0</v>
      </c>
      <c r="K422" s="39">
        <v>0</v>
      </c>
    </row>
    <row r="423" spans="3:11" x14ac:dyDescent="0.3">
      <c r="C423" s="22" t="s">
        <v>260</v>
      </c>
      <c r="D423" s="22" t="str">
        <f t="shared" si="7"/>
        <v>68 West KernWest Kern Community College District</v>
      </c>
      <c r="E423" s="22" t="s">
        <v>964</v>
      </c>
      <c r="F423" s="22" t="str">
        <f>IF(SUMMARY!$B$4=C423,MAX($F$1:F422)+1,"n/a")</f>
        <v>n/a</v>
      </c>
      <c r="G423" s="22" t="s">
        <v>965</v>
      </c>
      <c r="H423" s="39">
        <v>750000</v>
      </c>
      <c r="I423" s="39">
        <v>750000</v>
      </c>
      <c r="J423" s="39">
        <v>773016</v>
      </c>
      <c r="K423" s="39">
        <v>773016</v>
      </c>
    </row>
    <row r="424" spans="3:11" x14ac:dyDescent="0.3">
      <c r="C424" s="22" t="s">
        <v>263</v>
      </c>
      <c r="D424" s="22" t="str">
        <f t="shared" si="7"/>
        <v>69 Stanislaus Mother Lode (Yosemite)Big Oak Flat-Groveland Unified School District</v>
      </c>
      <c r="E424" s="22" t="s">
        <v>966</v>
      </c>
      <c r="F424" s="22" t="str">
        <f>IF(SUMMARY!$B$4=C424,MAX($F$1:F423)+1,"n/a")</f>
        <v>n/a</v>
      </c>
      <c r="G424" s="22" t="s">
        <v>967</v>
      </c>
      <c r="H424" s="39">
        <v>52000</v>
      </c>
      <c r="I424" s="39">
        <v>52000</v>
      </c>
      <c r="J424" s="39">
        <v>34000</v>
      </c>
      <c r="K424" s="39">
        <v>34000</v>
      </c>
    </row>
    <row r="425" spans="3:11" x14ac:dyDescent="0.3">
      <c r="C425" s="22" t="s">
        <v>263</v>
      </c>
      <c r="D425" s="22" t="str">
        <f t="shared" si="7"/>
        <v>69 Stanislaus Mother Lode (Yosemite)Calaveras County Office of Education</v>
      </c>
      <c r="E425" s="22" t="s">
        <v>968</v>
      </c>
      <c r="F425" s="22" t="str">
        <f>IF(SUMMARY!$B$4=C425,MAX($F$1:F424)+1,"n/a")</f>
        <v>n/a</v>
      </c>
      <c r="G425" s="22" t="s">
        <v>698</v>
      </c>
      <c r="H425" s="39">
        <v>96257</v>
      </c>
      <c r="I425" s="39">
        <v>96257</v>
      </c>
      <c r="J425" s="39">
        <v>105244</v>
      </c>
      <c r="K425" s="39">
        <v>105244</v>
      </c>
    </row>
    <row r="426" spans="3:11" x14ac:dyDescent="0.3">
      <c r="C426" s="22" t="s">
        <v>263</v>
      </c>
      <c r="D426" s="22" t="str">
        <f t="shared" si="7"/>
        <v>69 Stanislaus Mother Lode (Yosemite)Ceres Unified School District</v>
      </c>
      <c r="E426" s="22" t="s">
        <v>969</v>
      </c>
      <c r="F426" s="22" t="str">
        <f>IF(SUMMARY!$B$4=C426,MAX($F$1:F425)+1,"n/a")</f>
        <v>n/a</v>
      </c>
      <c r="G426" s="22" t="s">
        <v>970</v>
      </c>
      <c r="H426" s="39">
        <v>622085</v>
      </c>
      <c r="I426" s="39">
        <v>622085</v>
      </c>
      <c r="J426" s="39">
        <v>632085</v>
      </c>
      <c r="K426" s="39">
        <v>632085</v>
      </c>
    </row>
    <row r="427" spans="3:11" x14ac:dyDescent="0.3">
      <c r="C427" s="22" t="s">
        <v>263</v>
      </c>
      <c r="D427" s="22" t="str">
        <f t="shared" si="7"/>
        <v>69 Stanislaus Mother Lode (Yosemite)Modesto City Schools</v>
      </c>
      <c r="E427" s="22" t="s">
        <v>971</v>
      </c>
      <c r="F427" s="22" t="str">
        <f>IF(SUMMARY!$B$4=C427,MAX($F$1:F426)+1,"n/a")</f>
        <v>n/a</v>
      </c>
      <c r="G427" s="22" t="s">
        <v>972</v>
      </c>
      <c r="H427" s="39">
        <v>437044</v>
      </c>
      <c r="I427" s="39">
        <v>437044</v>
      </c>
      <c r="J427" s="39">
        <v>437044</v>
      </c>
      <c r="K427" s="39">
        <v>437044</v>
      </c>
    </row>
    <row r="428" spans="3:11" x14ac:dyDescent="0.3">
      <c r="C428" s="22" t="s">
        <v>263</v>
      </c>
      <c r="D428" s="22" t="str">
        <f t="shared" si="7"/>
        <v>69 Stanislaus Mother Lode (Yosemite)Newman-Crows Landing Unified School District</v>
      </c>
      <c r="E428" s="22" t="s">
        <v>973</v>
      </c>
      <c r="F428" s="22" t="str">
        <f>IF(SUMMARY!$B$4=C428,MAX($F$1:F427)+1,"n/a")</f>
        <v>n/a</v>
      </c>
      <c r="G428" s="22" t="s">
        <v>974</v>
      </c>
      <c r="H428" s="39">
        <v>167596</v>
      </c>
      <c r="I428" s="39">
        <v>167596</v>
      </c>
      <c r="J428" s="39">
        <v>107503</v>
      </c>
      <c r="K428" s="39">
        <v>107503</v>
      </c>
    </row>
    <row r="429" spans="3:11" x14ac:dyDescent="0.3">
      <c r="C429" s="22" t="s">
        <v>263</v>
      </c>
      <c r="D429" s="22" t="str">
        <f t="shared" si="7"/>
        <v>69 Stanislaus Mother Lode (Yosemite)Patterson Joint Unified School District</v>
      </c>
      <c r="E429" s="22" t="s">
        <v>975</v>
      </c>
      <c r="F429" s="22" t="str">
        <f>IF(SUMMARY!$B$4=C429,MAX($F$1:F428)+1,"n/a")</f>
        <v>n/a</v>
      </c>
      <c r="G429" s="22" t="s">
        <v>976</v>
      </c>
      <c r="H429" s="39">
        <v>376542</v>
      </c>
      <c r="I429" s="39">
        <v>376542</v>
      </c>
      <c r="J429" s="39">
        <v>336840</v>
      </c>
      <c r="K429" s="39">
        <v>336840</v>
      </c>
    </row>
    <row r="430" spans="3:11" x14ac:dyDescent="0.3">
      <c r="C430" s="22" t="s">
        <v>263</v>
      </c>
      <c r="D430" s="22" t="str">
        <f t="shared" si="7"/>
        <v>69 Stanislaus Mother Lode (Yosemite)Riverbank Unified School District</v>
      </c>
      <c r="E430" s="22" t="s">
        <v>977</v>
      </c>
      <c r="F430" s="22" t="str">
        <f>IF(SUMMARY!$B$4=C430,MAX($F$1:F429)+1,"n/a")</f>
        <v>n/a</v>
      </c>
      <c r="G430" s="22" t="s">
        <v>978</v>
      </c>
      <c r="H430" s="39">
        <v>73255</v>
      </c>
      <c r="I430" s="39">
        <v>73255</v>
      </c>
      <c r="J430" s="39">
        <v>53255</v>
      </c>
      <c r="K430" s="39">
        <v>53255</v>
      </c>
    </row>
    <row r="431" spans="3:11" x14ac:dyDescent="0.3">
      <c r="C431" s="22" t="s">
        <v>263</v>
      </c>
      <c r="D431" s="22" t="str">
        <f t="shared" si="7"/>
        <v>69 Stanislaus Mother Lode (Yosemite)Sonora Union High School District</v>
      </c>
      <c r="E431" s="22" t="s">
        <v>979</v>
      </c>
      <c r="F431" s="22" t="str">
        <f>IF(SUMMARY!$B$4=C431,MAX($F$1:F430)+1,"n/a")</f>
        <v>n/a</v>
      </c>
      <c r="G431" s="22" t="s">
        <v>980</v>
      </c>
      <c r="H431" s="39">
        <v>72000</v>
      </c>
      <c r="I431" s="39">
        <v>72000</v>
      </c>
      <c r="J431" s="39">
        <v>77350</v>
      </c>
      <c r="K431" s="39">
        <v>77350</v>
      </c>
    </row>
    <row r="432" spans="3:11" x14ac:dyDescent="0.3">
      <c r="C432" s="22" t="s">
        <v>263</v>
      </c>
      <c r="D432" s="22" t="str">
        <f t="shared" si="7"/>
        <v>69 Stanislaus Mother Lode (Yosemite)Stanislaus County Office of Education</v>
      </c>
      <c r="E432" s="22" t="s">
        <v>981</v>
      </c>
      <c r="F432" s="22" t="str">
        <f>IF(SUMMARY!$B$4=C432,MAX($F$1:F431)+1,"n/a")</f>
        <v>n/a</v>
      </c>
      <c r="G432" s="22" t="s">
        <v>982</v>
      </c>
      <c r="H432" s="39">
        <v>233966</v>
      </c>
      <c r="I432" s="39">
        <v>233966</v>
      </c>
      <c r="J432" s="39">
        <v>248198</v>
      </c>
      <c r="K432" s="39">
        <v>248198</v>
      </c>
    </row>
    <row r="433" spans="3:11" x14ac:dyDescent="0.3">
      <c r="C433" s="22" t="s">
        <v>263</v>
      </c>
      <c r="D433" s="22" t="str">
        <f t="shared" si="7"/>
        <v>69 Stanislaus Mother Lode (Yosemite)Summerville Union High School District</v>
      </c>
      <c r="E433" s="22" t="s">
        <v>983</v>
      </c>
      <c r="F433" s="22" t="str">
        <f>IF(SUMMARY!$B$4=C433,MAX($F$1:F432)+1,"n/a")</f>
        <v>n/a</v>
      </c>
      <c r="G433" s="22" t="s">
        <v>984</v>
      </c>
      <c r="H433" s="39">
        <v>75000</v>
      </c>
      <c r="I433" s="39">
        <v>75000</v>
      </c>
      <c r="J433" s="39">
        <v>75000</v>
      </c>
      <c r="K433" s="39">
        <v>75000</v>
      </c>
    </row>
    <row r="434" spans="3:11" x14ac:dyDescent="0.3">
      <c r="C434" s="22" t="s">
        <v>263</v>
      </c>
      <c r="D434" s="22" t="str">
        <f t="shared" si="7"/>
        <v>69 Stanislaus Mother Lode (Yosemite)Tuolumne County Superintendent of Schools</v>
      </c>
      <c r="E434" s="22" t="s">
        <v>985</v>
      </c>
      <c r="F434" s="22" t="str">
        <f>IF(SUMMARY!$B$4=C434,MAX($F$1:F433)+1,"n/a")</f>
        <v>n/a</v>
      </c>
      <c r="G434" s="22" t="s">
        <v>986</v>
      </c>
      <c r="H434" s="39">
        <v>156500</v>
      </c>
      <c r="I434" s="39">
        <v>156500</v>
      </c>
      <c r="J434" s="39">
        <v>159953</v>
      </c>
      <c r="K434" s="39">
        <v>159953</v>
      </c>
    </row>
    <row r="435" spans="3:11" x14ac:dyDescent="0.3">
      <c r="C435" s="22" t="s">
        <v>263</v>
      </c>
      <c r="D435" s="22" t="str">
        <f t="shared" si="7"/>
        <v>69 Stanislaus Mother Lode (Yosemite)Turlock Unified School District</v>
      </c>
      <c r="E435" s="22" t="s">
        <v>987</v>
      </c>
      <c r="F435" s="22" t="str">
        <f>IF(SUMMARY!$B$4=C435,MAX($F$1:F434)+1,"n/a")</f>
        <v>n/a</v>
      </c>
      <c r="G435" s="22" t="s">
        <v>988</v>
      </c>
      <c r="H435" s="39">
        <v>930551</v>
      </c>
      <c r="I435" s="39">
        <v>930551</v>
      </c>
      <c r="J435" s="39">
        <v>1128866</v>
      </c>
      <c r="K435" s="39">
        <v>1128866</v>
      </c>
    </row>
    <row r="436" spans="3:11" x14ac:dyDescent="0.3">
      <c r="C436" s="22" t="s">
        <v>263</v>
      </c>
      <c r="D436" s="22" t="str">
        <f t="shared" si="7"/>
        <v>69 Stanislaus Mother Lode (Yosemite)Waterford Unified School District</v>
      </c>
      <c r="E436" s="22" t="s">
        <v>989</v>
      </c>
      <c r="F436" s="22" t="str">
        <f>IF(SUMMARY!$B$4=C436,MAX($F$1:F435)+1,"n/a")</f>
        <v>n/a</v>
      </c>
      <c r="G436" s="22" t="s">
        <v>990</v>
      </c>
      <c r="H436" s="39">
        <v>107840</v>
      </c>
      <c r="I436" s="39">
        <v>107840</v>
      </c>
      <c r="J436" s="39">
        <v>107840</v>
      </c>
      <c r="K436" s="39">
        <v>107840</v>
      </c>
    </row>
    <row r="437" spans="3:11" x14ac:dyDescent="0.3">
      <c r="C437" s="22" t="s">
        <v>263</v>
      </c>
      <c r="D437" s="22" t="str">
        <f t="shared" si="7"/>
        <v>69 Stanislaus Mother Lode (Yosemite)Yosemite Community College District</v>
      </c>
      <c r="E437" s="22" t="s">
        <v>991</v>
      </c>
      <c r="F437" s="22" t="str">
        <f>IF(SUMMARY!$B$4=C437,MAX($F$1:F436)+1,"n/a")</f>
        <v>n/a</v>
      </c>
      <c r="G437" s="22" t="s">
        <v>992</v>
      </c>
      <c r="H437" s="39">
        <v>663806</v>
      </c>
      <c r="I437" s="39">
        <v>663806</v>
      </c>
      <c r="J437" s="39">
        <v>643432</v>
      </c>
      <c r="K437" s="39">
        <v>643432</v>
      </c>
    </row>
    <row r="438" spans="3:11" x14ac:dyDescent="0.3">
      <c r="C438" s="22" t="s">
        <v>266</v>
      </c>
      <c r="D438" s="22" t="str">
        <f t="shared" si="7"/>
        <v>70 North Central (Yuba)Colusa County Office of Education</v>
      </c>
      <c r="E438" s="22" t="s">
        <v>993</v>
      </c>
      <c r="F438" s="22" t="str">
        <f>IF(SUMMARY!$B$4=C438,MAX($F$1:F437)+1,"n/a")</f>
        <v>n/a</v>
      </c>
      <c r="G438" s="22" t="s">
        <v>994</v>
      </c>
      <c r="H438" s="39">
        <v>116519</v>
      </c>
      <c r="I438" s="39">
        <v>116519</v>
      </c>
      <c r="J438" s="39">
        <v>116519</v>
      </c>
      <c r="K438" s="39">
        <v>116519</v>
      </c>
    </row>
    <row r="439" spans="3:11" x14ac:dyDescent="0.3">
      <c r="C439" s="22" t="s">
        <v>266</v>
      </c>
      <c r="D439" s="22" t="str">
        <f t="shared" si="7"/>
        <v>70 North Central (Yuba)Konocti Unified School District</v>
      </c>
      <c r="E439" s="22" t="s">
        <v>995</v>
      </c>
      <c r="F439" s="22" t="str">
        <f>IF(SUMMARY!$B$4=C439,MAX($F$1:F438)+1,"n/a")</f>
        <v>n/a</v>
      </c>
      <c r="G439" s="22" t="s">
        <v>996</v>
      </c>
      <c r="H439" s="39">
        <v>27277</v>
      </c>
      <c r="I439" s="39">
        <v>27277</v>
      </c>
      <c r="J439" s="39">
        <v>67277</v>
      </c>
      <c r="K439" s="39">
        <v>67277</v>
      </c>
    </row>
    <row r="440" spans="3:11" x14ac:dyDescent="0.3">
      <c r="C440" s="22" t="s">
        <v>266</v>
      </c>
      <c r="D440" s="22" t="str">
        <f t="shared" si="7"/>
        <v>70 North Central (Yuba)Lake County Office of Education</v>
      </c>
      <c r="E440" s="22" t="s">
        <v>997</v>
      </c>
      <c r="F440" s="22" t="str">
        <f>IF(SUMMARY!$B$4=C440,MAX($F$1:F439)+1,"n/a")</f>
        <v>n/a</v>
      </c>
      <c r="G440" s="22" t="s">
        <v>485</v>
      </c>
      <c r="H440" s="39">
        <v>0</v>
      </c>
      <c r="I440" s="39">
        <v>0</v>
      </c>
      <c r="J440" s="39">
        <v>0</v>
      </c>
      <c r="K440" s="39">
        <v>0</v>
      </c>
    </row>
    <row r="441" spans="3:11" x14ac:dyDescent="0.3">
      <c r="C441" s="22" t="s">
        <v>266</v>
      </c>
      <c r="D441" s="22" t="str">
        <f t="shared" si="7"/>
        <v>70 North Central (Yuba)Sutter County Office of Education</v>
      </c>
      <c r="E441" s="22" t="s">
        <v>998</v>
      </c>
      <c r="F441" s="22" t="str">
        <f>IF(SUMMARY!$B$4=C441,MAX($F$1:F440)+1,"n/a")</f>
        <v>n/a</v>
      </c>
      <c r="G441" s="22" t="s">
        <v>999</v>
      </c>
      <c r="H441" s="39">
        <v>605344</v>
      </c>
      <c r="I441" s="39">
        <v>605344</v>
      </c>
      <c r="J441" s="39">
        <v>605344</v>
      </c>
      <c r="K441" s="39">
        <v>605344</v>
      </c>
    </row>
    <row r="442" spans="3:11" x14ac:dyDescent="0.3">
      <c r="C442" s="22" t="s">
        <v>266</v>
      </c>
      <c r="D442" s="22" t="str">
        <f t="shared" si="7"/>
        <v>70 North Central (Yuba)Woodland Joint Unified School District</v>
      </c>
      <c r="E442" s="22" t="s">
        <v>1000</v>
      </c>
      <c r="F442" s="22" t="str">
        <f>IF(SUMMARY!$B$4=C442,MAX($F$1:F441)+1,"n/a")</f>
        <v>n/a</v>
      </c>
      <c r="G442" s="22" t="s">
        <v>1001</v>
      </c>
      <c r="H442" s="39">
        <v>1324151</v>
      </c>
      <c r="I442" s="39">
        <v>1324151</v>
      </c>
      <c r="J442" s="39">
        <v>1324151</v>
      </c>
      <c r="K442" s="39">
        <v>1324151</v>
      </c>
    </row>
    <row r="443" spans="3:11" x14ac:dyDescent="0.3">
      <c r="C443" s="22" t="s">
        <v>266</v>
      </c>
      <c r="D443" s="22" t="str">
        <f t="shared" si="7"/>
        <v>70 North Central (Yuba)Yolo County Office of Education</v>
      </c>
      <c r="E443" s="22" t="s">
        <v>1002</v>
      </c>
      <c r="F443" s="22" t="str">
        <f>IF(SUMMARY!$B$4=C443,MAX($F$1:F442)+1,"n/a")</f>
        <v>n/a</v>
      </c>
      <c r="G443" s="22" t="s">
        <v>1003</v>
      </c>
      <c r="H443" s="39">
        <v>180000</v>
      </c>
      <c r="I443" s="39">
        <v>180000</v>
      </c>
      <c r="J443" s="39">
        <v>180000</v>
      </c>
      <c r="K443" s="39">
        <v>180000</v>
      </c>
    </row>
    <row r="444" spans="3:11" x14ac:dyDescent="0.3">
      <c r="C444" s="22" t="s">
        <v>266</v>
      </c>
      <c r="D444" s="22" t="str">
        <f t="shared" si="7"/>
        <v>70 North Central (Yuba)Yuba Community College District</v>
      </c>
      <c r="E444" s="22" t="s">
        <v>1004</v>
      </c>
      <c r="F444" s="22" t="str">
        <f>IF(SUMMARY!$B$4=C444,MAX($F$1:F443)+1,"n/a")</f>
        <v>n/a</v>
      </c>
      <c r="G444" s="22" t="s">
        <v>1005</v>
      </c>
      <c r="H444" s="39">
        <v>705053</v>
      </c>
      <c r="I444" s="39">
        <v>705053</v>
      </c>
      <c r="J444" s="39">
        <v>644457</v>
      </c>
      <c r="K444" s="39">
        <v>644457</v>
      </c>
    </row>
    <row r="445" spans="3:11" x14ac:dyDescent="0.3">
      <c r="C445" s="22" t="s">
        <v>266</v>
      </c>
      <c r="D445" s="22" t="str">
        <f t="shared" si="7"/>
        <v>70 North Central (Yuba)Yuba County Office of Education</v>
      </c>
      <c r="E445" s="22" t="s">
        <v>1006</v>
      </c>
      <c r="F445" s="22" t="str">
        <f>IF(SUMMARY!$B$4=C445,MAX($F$1:F444)+1,"n/a")</f>
        <v>n/a</v>
      </c>
      <c r="G445" s="22" t="s">
        <v>1007</v>
      </c>
      <c r="H445" s="39">
        <v>0</v>
      </c>
      <c r="I445" s="39">
        <v>0</v>
      </c>
      <c r="J445" s="39">
        <v>60000</v>
      </c>
      <c r="K445" s="39">
        <v>60000</v>
      </c>
    </row>
    <row r="446" spans="3:11" x14ac:dyDescent="0.3">
      <c r="C446" s="22" t="s">
        <v>269</v>
      </c>
      <c r="D446" s="22" t="str">
        <f t="shared" si="7"/>
        <v>71 SiskiyousButte Valley Unified School District</v>
      </c>
      <c r="E446" s="22" t="s">
        <v>1008</v>
      </c>
      <c r="F446" s="22" t="str">
        <f>IF(SUMMARY!$B$4=C446,MAX($F$1:F445)+1,"n/a")</f>
        <v>n/a</v>
      </c>
      <c r="G446" s="22" t="s">
        <v>1009</v>
      </c>
      <c r="H446" s="39">
        <v>76332</v>
      </c>
      <c r="I446" s="39">
        <v>76332</v>
      </c>
      <c r="J446" s="39">
        <v>76332</v>
      </c>
      <c r="K446" s="39">
        <v>76332</v>
      </c>
    </row>
    <row r="447" spans="3:11" x14ac:dyDescent="0.3">
      <c r="C447" s="22" t="s">
        <v>269</v>
      </c>
      <c r="D447" s="22" t="str">
        <f t="shared" si="7"/>
        <v>71 SiskiyousDunsmuir High School District</v>
      </c>
      <c r="E447" s="22" t="s">
        <v>1010</v>
      </c>
      <c r="F447" s="22" t="str">
        <f>IF(SUMMARY!$B$4=C447,MAX($F$1:F446)+1,"n/a")</f>
        <v>n/a</v>
      </c>
      <c r="G447" s="22" t="s">
        <v>1011</v>
      </c>
      <c r="H447" s="39">
        <v>71980</v>
      </c>
      <c r="I447" s="39">
        <v>71980</v>
      </c>
      <c r="J447" s="39">
        <v>71980</v>
      </c>
      <c r="K447" s="39">
        <v>71980</v>
      </c>
    </row>
    <row r="448" spans="3:11" x14ac:dyDescent="0.3">
      <c r="C448" s="22" t="s">
        <v>269</v>
      </c>
      <c r="D448" s="22" t="str">
        <f t="shared" si="7"/>
        <v>71 SiskiyousScott Valley Unified School District</v>
      </c>
      <c r="E448" s="22" t="s">
        <v>1012</v>
      </c>
      <c r="F448" s="22" t="str">
        <f>IF(SUMMARY!$B$4=C448,MAX($F$1:F447)+1,"n/a")</f>
        <v>n/a</v>
      </c>
      <c r="G448" s="22" t="s">
        <v>1013</v>
      </c>
      <c r="H448" s="39">
        <v>102359</v>
      </c>
      <c r="I448" s="39">
        <v>102359</v>
      </c>
      <c r="J448" s="39">
        <v>102359</v>
      </c>
      <c r="K448" s="39">
        <v>102359</v>
      </c>
    </row>
    <row r="449" spans="1:14" x14ac:dyDescent="0.3">
      <c r="C449" s="22" t="s">
        <v>269</v>
      </c>
      <c r="D449" s="22" t="str">
        <f t="shared" si="7"/>
        <v>71 SiskiyousSiskiyou County Office of Education</v>
      </c>
      <c r="E449" s="22" t="s">
        <v>1014</v>
      </c>
      <c r="F449" s="22" t="str">
        <f>IF(SUMMARY!$B$4=C449,MAX($F$1:F448)+1,"n/a")</f>
        <v>n/a</v>
      </c>
      <c r="G449" s="22" t="s">
        <v>1015</v>
      </c>
      <c r="H449" s="39">
        <v>8333</v>
      </c>
      <c r="I449" s="39">
        <v>8333</v>
      </c>
      <c r="J449" s="39">
        <v>8333</v>
      </c>
      <c r="K449" s="39">
        <v>8333</v>
      </c>
    </row>
    <row r="450" spans="1:14" x14ac:dyDescent="0.3">
      <c r="C450" s="22" t="s">
        <v>269</v>
      </c>
      <c r="D450" s="22" t="str">
        <f t="shared" si="7"/>
        <v>71 SiskiyousSiskiyou Joint Community College District</v>
      </c>
      <c r="E450" s="22" t="s">
        <v>1016</v>
      </c>
      <c r="F450" s="22" t="str">
        <f>IF(SUMMARY!$B$4=C450,MAX($F$1:F449)+1,"n/a")</f>
        <v>n/a</v>
      </c>
      <c r="G450" s="22" t="s">
        <v>1017</v>
      </c>
      <c r="H450" s="39">
        <v>182494</v>
      </c>
      <c r="I450" s="39">
        <v>182494</v>
      </c>
      <c r="J450" s="39">
        <v>207812</v>
      </c>
      <c r="K450" s="39">
        <v>207812</v>
      </c>
    </row>
    <row r="451" spans="1:14" x14ac:dyDescent="0.3">
      <c r="C451" s="22" t="s">
        <v>269</v>
      </c>
      <c r="D451" s="22" t="str">
        <f t="shared" si="7"/>
        <v>71 SiskiyousSiskiyou Training and Employment Program*</v>
      </c>
      <c r="E451" s="22" t="s">
        <v>1018</v>
      </c>
      <c r="F451" s="22" t="str">
        <f>IF(SUMMARY!$B$4=C451,MAX($F$1:F450)+1,"n/a")</f>
        <v>n/a</v>
      </c>
      <c r="G451" s="22" t="s">
        <v>1019</v>
      </c>
      <c r="H451" s="39">
        <v>17857</v>
      </c>
      <c r="I451" s="39">
        <v>17857</v>
      </c>
      <c r="J451" s="39">
        <v>17857</v>
      </c>
      <c r="K451" s="39">
        <v>17857</v>
      </c>
    </row>
    <row r="452" spans="1:14" x14ac:dyDescent="0.3">
      <c r="C452" s="22" t="s">
        <v>269</v>
      </c>
      <c r="D452" s="22" t="str">
        <f t="shared" si="7"/>
        <v>71 SiskiyousSiskiyou Union High School District</v>
      </c>
      <c r="E452" s="22" t="s">
        <v>1020</v>
      </c>
      <c r="F452" s="22" t="str">
        <f>IF(SUMMARY!$B$4=C452,MAX($F$1:F451)+1,"n/a")</f>
        <v>n/a</v>
      </c>
      <c r="G452" s="22" t="s">
        <v>1021</v>
      </c>
      <c r="H452" s="39">
        <v>124150</v>
      </c>
      <c r="I452" s="39">
        <v>124150</v>
      </c>
      <c r="J452" s="39">
        <v>124150</v>
      </c>
      <c r="K452" s="39">
        <v>124150</v>
      </c>
    </row>
    <row r="453" spans="1:14" x14ac:dyDescent="0.3">
      <c r="C453" s="22" t="s">
        <v>269</v>
      </c>
      <c r="D453" s="22" t="str">
        <f t="shared" si="7"/>
        <v>71 SiskiyousTulelake Basin Joint Unified School District</v>
      </c>
      <c r="E453" s="22" t="s">
        <v>1022</v>
      </c>
      <c r="F453" s="22" t="str">
        <f>IF(SUMMARY!$B$4=C453,MAX($F$1:F452)+1,"n/a")</f>
        <v>n/a</v>
      </c>
      <c r="G453" s="22" t="s">
        <v>1023</v>
      </c>
      <c r="H453" s="39">
        <v>71980</v>
      </c>
      <c r="I453" s="39">
        <v>71980</v>
      </c>
      <c r="J453" s="39">
        <v>71980</v>
      </c>
      <c r="K453" s="39">
        <v>71980</v>
      </c>
    </row>
    <row r="454" spans="1:14" x14ac:dyDescent="0.3">
      <c r="A454" s="40"/>
      <c r="B454" s="40"/>
      <c r="C454" s="22" t="s">
        <v>269</v>
      </c>
      <c r="D454" s="22" t="str">
        <f t="shared" si="7"/>
        <v>71 SiskiyousYreka Union High School District</v>
      </c>
      <c r="E454" s="22" t="s">
        <v>1024</v>
      </c>
      <c r="F454" s="22" t="str">
        <f>IF(SUMMARY!$B$4=C454,MAX($F$1:F453)+1,"n/a")</f>
        <v>n/a</v>
      </c>
      <c r="G454" s="22" t="s">
        <v>1025</v>
      </c>
      <c r="H454" s="39">
        <v>220114</v>
      </c>
      <c r="I454" s="39">
        <v>220114</v>
      </c>
      <c r="J454" s="39">
        <v>220114</v>
      </c>
      <c r="K454" s="39">
        <v>220114</v>
      </c>
      <c r="M454" s="40"/>
      <c r="N454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C782"/>
  <sheetViews>
    <sheetView tabSelected="1" zoomScale="88" zoomScaleNormal="66" zoomScalePageLayoutView="66" workbookViewId="0">
      <selection activeCell="L61" sqref="L61"/>
    </sheetView>
  </sheetViews>
  <sheetFormatPr defaultColWidth="0" defaultRowHeight="15.6" x14ac:dyDescent="0.3"/>
  <cols>
    <col min="1" max="1" width="6.296875" style="7" customWidth="1"/>
    <col min="2" max="2" width="9.19921875" style="11" customWidth="1"/>
    <col min="3" max="3" width="37.796875" style="11" customWidth="1"/>
    <col min="4" max="7" width="13" style="10" customWidth="1"/>
    <col min="8" max="10" width="13" style="26" customWidth="1"/>
    <col min="11" max="11" width="1.5" style="26" customWidth="1"/>
    <col min="12" max="12" width="15.69921875" style="10" customWidth="1"/>
    <col min="13" max="19" width="14.5" style="10" customWidth="1"/>
    <col min="20" max="20" width="3.5" style="77" customWidth="1"/>
    <col min="21" max="21" width="11.69921875" style="78" hidden="1" customWidth="1"/>
    <col min="22" max="22" width="34.796875" style="78" hidden="1" customWidth="1"/>
    <col min="23" max="23" width="19.5" style="78" hidden="1" customWidth="1"/>
    <col min="24" max="25" width="10.796875" style="79" hidden="1" customWidth="1"/>
    <col min="26" max="28" width="10.796875" style="54" hidden="1" customWidth="1"/>
    <col min="29" max="29" width="10.796875" style="56" hidden="1" customWidth="1"/>
    <col min="30" max="16384" width="10.796875" style="57" hidden="1"/>
  </cols>
  <sheetData>
    <row r="1" spans="1:28" s="55" customFormat="1" ht="19.95" customHeight="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104"/>
      <c r="S1" s="105"/>
      <c r="T1" s="77"/>
      <c r="U1" s="78"/>
      <c r="V1" s="78"/>
      <c r="W1" s="78"/>
      <c r="X1" s="79"/>
      <c r="Y1" s="79"/>
      <c r="Z1" s="54"/>
      <c r="AA1" s="54"/>
      <c r="AB1" s="54"/>
    </row>
    <row r="2" spans="1:28" s="123" customFormat="1" ht="157.05000000000001" customHeight="1" x14ac:dyDescent="0.3">
      <c r="A2" s="74"/>
      <c r="B2" s="118" t="s">
        <v>1072</v>
      </c>
      <c r="C2" s="119"/>
      <c r="D2" s="151" t="s">
        <v>1051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20"/>
      <c r="U2" s="121"/>
      <c r="V2" s="121"/>
      <c r="W2" s="121"/>
      <c r="X2" s="121"/>
      <c r="Y2" s="121"/>
      <c r="Z2" s="122"/>
      <c r="AA2" s="122"/>
      <c r="AB2" s="122"/>
    </row>
    <row r="3" spans="1:28" s="53" customFormat="1" ht="43.05" customHeight="1" thickBot="1" x14ac:dyDescent="0.35">
      <c r="A3" s="75"/>
      <c r="B3" s="23"/>
      <c r="C3" s="23"/>
      <c r="D3" s="23"/>
      <c r="E3" s="23"/>
      <c r="F3" s="23"/>
      <c r="G3" s="24"/>
      <c r="H3" s="25"/>
      <c r="I3" s="25"/>
      <c r="J3" s="25"/>
      <c r="K3" s="25"/>
      <c r="L3" s="24"/>
      <c r="M3" s="24"/>
      <c r="N3" s="24"/>
      <c r="O3" s="113"/>
      <c r="P3" s="113"/>
      <c r="Q3" s="107" t="s">
        <v>1063</v>
      </c>
      <c r="R3" s="107" t="s">
        <v>1064</v>
      </c>
      <c r="S3" s="107" t="s">
        <v>1065</v>
      </c>
      <c r="T3" s="75"/>
      <c r="U3" s="80"/>
      <c r="V3" s="80"/>
      <c r="W3" s="80"/>
      <c r="X3" s="80"/>
      <c r="Y3" s="80"/>
    </row>
    <row r="4" spans="1:28" s="53" customFormat="1" ht="28.05" customHeight="1" x14ac:dyDescent="0.3">
      <c r="A4" s="75"/>
      <c r="B4" s="153" t="s">
        <v>41</v>
      </c>
      <c r="C4" s="153"/>
      <c r="D4" s="153"/>
      <c r="E4" s="153"/>
      <c r="F4" s="24"/>
      <c r="G4" s="24"/>
      <c r="H4" s="25"/>
      <c r="I4" s="25"/>
      <c r="J4" s="25"/>
      <c r="K4" s="25"/>
      <c r="L4" s="24"/>
      <c r="M4" s="24"/>
      <c r="N4" s="24"/>
      <c r="O4" s="155" t="s">
        <v>56</v>
      </c>
      <c r="P4" s="155"/>
      <c r="Q4" s="108">
        <f>R4</f>
        <v>1539605</v>
      </c>
      <c r="R4" s="108">
        <f>SUMIFS(Sheet1!H:H,Sheet1!C:C,B4)</f>
        <v>1539605</v>
      </c>
      <c r="S4" s="108">
        <f>SUMIFS(Sheet1!J:J,Sheet1!C:C,B4)</f>
        <v>1572186</v>
      </c>
      <c r="T4" s="75"/>
      <c r="U4" s="80"/>
      <c r="V4" s="80"/>
      <c r="W4" s="80"/>
      <c r="X4" s="80"/>
      <c r="Y4" s="80"/>
    </row>
    <row r="5" spans="1:28" s="53" customFormat="1" ht="31.05" customHeight="1" x14ac:dyDescent="0.3">
      <c r="A5" s="75"/>
      <c r="B5" s="23"/>
      <c r="C5" s="23"/>
      <c r="D5" s="23"/>
      <c r="E5" s="23"/>
      <c r="F5" s="23"/>
      <c r="G5" s="24"/>
      <c r="H5" s="25"/>
      <c r="I5" s="25"/>
      <c r="J5" s="25"/>
      <c r="K5" s="25"/>
      <c r="L5" s="24"/>
      <c r="M5" s="24"/>
      <c r="N5" s="24"/>
      <c r="O5" s="156" t="s">
        <v>2</v>
      </c>
      <c r="P5" s="156"/>
      <c r="Q5" s="109" t="str">
        <f>IF(Q4=F19," - ",IF(Q4-F19&gt;0,TEXT(Q4-F19,"$#,###")&amp;" ▼",TEXT(ABS(Q4-F19),"$#,###")&amp;" ▲"))</f>
        <v>$1,539,605 ▼</v>
      </c>
      <c r="R5" s="109" t="str">
        <f>IF(I19=R4," - ",IF(R4-I19&gt;0,TEXT(R4-I19,"$#,###")&amp;" ▼",TEXT(ABS(R4-I19),"$#,###")&amp;" ▲"))</f>
        <v>$1,539,605 ▼</v>
      </c>
      <c r="S5" s="109" t="str">
        <f>IF(L19=S4," - ",IF(S4-L19&gt;0,TEXT(S4-L19,"$#,###")&amp;" ▼",TEXT(ABS(S4-L19),"$#,###")&amp;" ▲"))</f>
        <v>$1,572,186 ▼</v>
      </c>
      <c r="T5" s="75"/>
      <c r="U5" s="80"/>
      <c r="V5" s="80"/>
      <c r="W5" s="80"/>
      <c r="X5" s="80"/>
      <c r="Y5" s="80"/>
    </row>
    <row r="6" spans="1:28" s="53" customFormat="1" ht="37.950000000000003" customHeight="1" x14ac:dyDescent="0.3">
      <c r="A6" s="75"/>
      <c r="B6" s="23"/>
      <c r="C6" s="23"/>
      <c r="D6" s="23"/>
      <c r="E6" s="23"/>
      <c r="F6" s="23"/>
      <c r="G6" s="24"/>
      <c r="H6" s="25"/>
      <c r="I6" s="25"/>
      <c r="J6" s="25"/>
      <c r="K6" s="25"/>
      <c r="L6" s="24"/>
      <c r="M6" s="24"/>
      <c r="N6" s="24"/>
      <c r="O6" s="156" t="s">
        <v>12</v>
      </c>
      <c r="P6" s="156"/>
      <c r="Q6" s="109" t="str">
        <f>IF(F27=Q4," - ",IF(Q4-F27&gt;0,TEXT(Q4-F27,"$#,###")&amp;" ▼",TEXT(ABS(Q4-F27),"$#,###")&amp;" ▲"))</f>
        <v>$1,539,605 ▼</v>
      </c>
      <c r="R6" s="109" t="str">
        <f>IF(I27=R4," - ",IF(R4-I27&gt;0,TEXT(R4-I27,"$#,###")&amp;" ▼",TEXT(ABS(R4-I27),"$#,###")&amp;" ▲"))</f>
        <v>$1,539,605 ▼</v>
      </c>
      <c r="S6" s="109" t="str">
        <f>IF(L27=S4," - ",IF(S4-L27&gt;0,TEXT(S4-L27,"$#,###")&amp;" ▼",TEXT(ABS(S4-L27),"$#,###")&amp;" ▲"))</f>
        <v>$1,572,186 ▼</v>
      </c>
      <c r="T6" s="75"/>
      <c r="U6" s="80"/>
      <c r="V6" s="80"/>
      <c r="W6" s="80"/>
      <c r="X6" s="80"/>
      <c r="Y6" s="80"/>
    </row>
    <row r="7" spans="1:28" s="53" customFormat="1" ht="31.95" customHeight="1" x14ac:dyDescent="0.3">
      <c r="A7" s="75"/>
      <c r="B7" s="23"/>
      <c r="C7" s="23"/>
      <c r="D7" s="23"/>
      <c r="E7" s="23"/>
      <c r="F7" s="23"/>
      <c r="G7" s="24"/>
      <c r="H7" s="25"/>
      <c r="I7" s="25"/>
      <c r="J7" s="25"/>
      <c r="K7" s="25"/>
      <c r="L7" s="24"/>
      <c r="M7" s="24"/>
      <c r="N7" s="24"/>
      <c r="O7" s="154" t="s">
        <v>1052</v>
      </c>
      <c r="P7" s="154"/>
      <c r="Q7" s="110" t="str">
        <f>IF(F38=Q4," - ",IF(Q4-F38&gt;0,TEXT(Q4-F38,"$#,###")&amp;" ▼",TEXT(ABS(Q4-F38),"$#,###")&amp;" ▲"))</f>
        <v>$1,539,605 ▼</v>
      </c>
      <c r="R7" s="110" t="str">
        <f>IF(I38=R4," - ",IF(R4-I38&gt;0,TEXT(R4-I38,"$#,###")&amp;" ▼",TEXT(ABS(R4-I38),"$#,###")&amp;" ▲"))</f>
        <v>$1,539,605 ▼</v>
      </c>
      <c r="S7" s="110"/>
      <c r="T7" s="75"/>
      <c r="U7" s="80"/>
      <c r="V7" s="80"/>
      <c r="W7" s="80"/>
      <c r="X7" s="80"/>
      <c r="Y7" s="80"/>
    </row>
    <row r="8" spans="1:28" s="53" customFormat="1" ht="15" x14ac:dyDescent="0.3">
      <c r="A8" s="75"/>
      <c r="B8" s="70"/>
      <c r="C8" s="23"/>
      <c r="D8" s="23"/>
      <c r="E8" s="23"/>
      <c r="F8" s="23"/>
      <c r="G8" s="24"/>
      <c r="H8" s="25"/>
      <c r="I8" s="25"/>
      <c r="J8" s="25"/>
      <c r="K8" s="25"/>
      <c r="L8" s="24"/>
      <c r="M8" s="46"/>
      <c r="N8" s="46"/>
      <c r="O8" s="24"/>
      <c r="P8" s="24"/>
      <c r="Q8" s="24"/>
      <c r="R8" s="24"/>
      <c r="S8" s="24"/>
      <c r="T8" s="75"/>
      <c r="U8" s="80"/>
      <c r="V8" s="80"/>
      <c r="W8" s="80"/>
      <c r="X8" s="80"/>
      <c r="Y8" s="80"/>
    </row>
    <row r="9" spans="1:28" s="59" customFormat="1" ht="37.049999999999997" customHeight="1" x14ac:dyDescent="0.25">
      <c r="A9" s="7"/>
      <c r="B9" s="14"/>
      <c r="C9" s="11"/>
      <c r="D9" s="137" t="s">
        <v>60</v>
      </c>
      <c r="E9" s="138"/>
      <c r="F9" s="138"/>
      <c r="G9" s="138"/>
      <c r="H9" s="138"/>
      <c r="I9" s="138"/>
      <c r="J9" s="139"/>
      <c r="K9" s="26"/>
      <c r="L9" s="126" t="s">
        <v>67</v>
      </c>
      <c r="M9" s="127"/>
      <c r="N9" s="127"/>
      <c r="O9" s="127"/>
      <c r="P9" s="127"/>
      <c r="Q9" s="127"/>
      <c r="R9" s="127"/>
      <c r="S9" s="128"/>
      <c r="T9" s="77"/>
      <c r="U9" s="81"/>
      <c r="V9" s="81"/>
      <c r="W9" s="81"/>
      <c r="X9" s="82"/>
      <c r="Y9" s="82"/>
      <c r="Z9" s="58"/>
      <c r="AA9" s="58"/>
      <c r="AB9" s="58"/>
    </row>
    <row r="10" spans="1:28" s="61" customFormat="1" ht="31.05" customHeight="1" x14ac:dyDescent="0.3">
      <c r="A10" s="15"/>
      <c r="B10" s="17"/>
      <c r="C10" s="17"/>
      <c r="D10" s="140" t="s">
        <v>1053</v>
      </c>
      <c r="E10" s="140"/>
      <c r="F10" s="140"/>
      <c r="G10" s="140" t="s">
        <v>1054</v>
      </c>
      <c r="H10" s="140"/>
      <c r="I10" s="140"/>
      <c r="J10" s="141" t="s">
        <v>1055</v>
      </c>
      <c r="K10" s="15"/>
      <c r="L10" s="129"/>
      <c r="M10" s="130"/>
      <c r="N10" s="130"/>
      <c r="O10" s="130"/>
      <c r="P10" s="130"/>
      <c r="Q10" s="130"/>
      <c r="R10" s="130"/>
      <c r="S10" s="131"/>
      <c r="T10" s="83"/>
      <c r="U10" s="84"/>
      <c r="V10" s="84"/>
      <c r="W10" s="84"/>
      <c r="X10" s="84"/>
      <c r="Y10" s="84"/>
      <c r="Z10" s="60"/>
      <c r="AA10" s="60"/>
      <c r="AB10" s="60"/>
    </row>
    <row r="11" spans="1:28" s="64" customFormat="1" ht="28.2" thickBot="1" x14ac:dyDescent="0.3">
      <c r="A11" s="32"/>
      <c r="B11" s="133" t="s">
        <v>2</v>
      </c>
      <c r="C11" s="134"/>
      <c r="D11" s="49" t="s">
        <v>13</v>
      </c>
      <c r="E11" s="49" t="s">
        <v>14</v>
      </c>
      <c r="F11" s="50" t="s">
        <v>11</v>
      </c>
      <c r="G11" s="49" t="s">
        <v>13</v>
      </c>
      <c r="H11" s="49" t="s">
        <v>14</v>
      </c>
      <c r="I11" s="50" t="s">
        <v>11</v>
      </c>
      <c r="J11" s="142"/>
      <c r="K11" s="27"/>
      <c r="L11" s="51" t="s">
        <v>15</v>
      </c>
      <c r="M11" s="51" t="s">
        <v>16</v>
      </c>
      <c r="N11" s="51" t="s">
        <v>17</v>
      </c>
      <c r="O11" s="51" t="s">
        <v>18</v>
      </c>
      <c r="P11" s="51" t="s">
        <v>19</v>
      </c>
      <c r="Q11" s="51" t="s">
        <v>20</v>
      </c>
      <c r="R11" s="51" t="s">
        <v>1062</v>
      </c>
      <c r="S11" s="72" t="s">
        <v>11</v>
      </c>
      <c r="T11" s="85"/>
      <c r="U11" s="86"/>
      <c r="V11" s="87"/>
      <c r="W11" s="87"/>
      <c r="X11" s="88"/>
      <c r="Y11" s="88"/>
      <c r="Z11" s="63"/>
      <c r="AA11" s="63"/>
      <c r="AB11" s="63"/>
    </row>
    <row r="12" spans="1:28" s="66" customFormat="1" ht="13.8" x14ac:dyDescent="0.25">
      <c r="A12" s="33"/>
      <c r="B12" s="143" t="s">
        <v>1</v>
      </c>
      <c r="C12" s="144"/>
      <c r="D12" s="36">
        <f t="shared" ref="D12:H18" si="0">SUMIFS(D$49:D$782,$B$49:$B$782,$B12)</f>
        <v>0</v>
      </c>
      <c r="E12" s="36">
        <f t="shared" si="0"/>
        <v>0</v>
      </c>
      <c r="F12" s="99">
        <f>SUM(D12:E12)</f>
        <v>0</v>
      </c>
      <c r="G12" s="36">
        <f t="shared" si="0"/>
        <v>0</v>
      </c>
      <c r="H12" s="36">
        <f t="shared" si="0"/>
        <v>0</v>
      </c>
      <c r="I12" s="99">
        <f>SUM(G12:H12)</f>
        <v>0</v>
      </c>
      <c r="J12" s="114">
        <f>IF(F12-I12=0,0,IF(F12-I12&gt;0,TEXT(ABS(F12-I12),"$#,###")&amp;" ▼",TEXT(ABS(F12-I12),"$#,###")&amp;" ▲"))</f>
        <v>0</v>
      </c>
      <c r="K12" s="33"/>
      <c r="L12" s="36">
        <f t="shared" ref="L12:R18" si="1">SUMIFS(L$49:L$782,$B$49:$B$782,$B12)</f>
        <v>0</v>
      </c>
      <c r="M12" s="36">
        <f t="shared" si="1"/>
        <v>0</v>
      </c>
      <c r="N12" s="36">
        <f t="shared" si="1"/>
        <v>0</v>
      </c>
      <c r="O12" s="36">
        <f t="shared" si="1"/>
        <v>0</v>
      </c>
      <c r="P12" s="36">
        <f t="shared" si="1"/>
        <v>0</v>
      </c>
      <c r="Q12" s="36">
        <f t="shared" si="1"/>
        <v>0</v>
      </c>
      <c r="R12" s="36">
        <f t="shared" si="1"/>
        <v>0</v>
      </c>
      <c r="S12" s="94">
        <f t="shared" ref="S12:S18" si="2">SUM(L12:R12)</f>
        <v>0</v>
      </c>
      <c r="T12" s="89"/>
      <c r="U12" s="87"/>
      <c r="V12" s="87"/>
      <c r="W12" s="87"/>
      <c r="X12" s="90"/>
      <c r="Y12" s="90"/>
      <c r="Z12" s="65"/>
      <c r="AA12" s="65"/>
      <c r="AB12" s="65"/>
    </row>
    <row r="13" spans="1:28" s="66" customFormat="1" ht="13.8" x14ac:dyDescent="0.25">
      <c r="A13" s="33"/>
      <c r="B13" s="135" t="s">
        <v>5</v>
      </c>
      <c r="C13" s="136"/>
      <c r="D13" s="36">
        <f t="shared" si="0"/>
        <v>0</v>
      </c>
      <c r="E13" s="36">
        <f t="shared" si="0"/>
        <v>0</v>
      </c>
      <c r="F13" s="100">
        <f t="shared" ref="F13:F18" si="3">SUM(D13:E13)</f>
        <v>0</v>
      </c>
      <c r="G13" s="36">
        <f t="shared" si="0"/>
        <v>0</v>
      </c>
      <c r="H13" s="36">
        <f t="shared" si="0"/>
        <v>0</v>
      </c>
      <c r="I13" s="100">
        <f t="shared" ref="I13:I18" si="4">SUM(G13:H13)</f>
        <v>0</v>
      </c>
      <c r="J13" s="114">
        <f t="shared" ref="J13:J18" si="5">IF(F13-I13=0,0,IF(F13-I13&gt;0,TEXT(ABS(F13-I13),"$#,###")&amp;" ▼",TEXT(ABS(F13-I13),"$#,###")&amp;" ▲"))</f>
        <v>0</v>
      </c>
      <c r="K13" s="33"/>
      <c r="L13" s="36">
        <f t="shared" si="1"/>
        <v>0</v>
      </c>
      <c r="M13" s="36">
        <f t="shared" si="1"/>
        <v>0</v>
      </c>
      <c r="N13" s="36">
        <f t="shared" si="1"/>
        <v>0</v>
      </c>
      <c r="O13" s="36">
        <f t="shared" si="1"/>
        <v>0</v>
      </c>
      <c r="P13" s="36">
        <f t="shared" si="1"/>
        <v>0</v>
      </c>
      <c r="Q13" s="36">
        <f t="shared" si="1"/>
        <v>0</v>
      </c>
      <c r="R13" s="36">
        <f t="shared" si="1"/>
        <v>0</v>
      </c>
      <c r="S13" s="94">
        <f t="shared" si="2"/>
        <v>0</v>
      </c>
      <c r="T13" s="89"/>
      <c r="U13" s="87"/>
      <c r="V13" s="87"/>
      <c r="W13" s="87"/>
      <c r="X13" s="90"/>
      <c r="Y13" s="90"/>
      <c r="Z13" s="65"/>
      <c r="AA13" s="65"/>
      <c r="AB13" s="65"/>
    </row>
    <row r="14" spans="1:28" s="66" customFormat="1" ht="13.8" x14ac:dyDescent="0.25">
      <c r="A14" s="33"/>
      <c r="B14" s="135" t="s">
        <v>6</v>
      </c>
      <c r="C14" s="136"/>
      <c r="D14" s="36">
        <f t="shared" si="0"/>
        <v>0</v>
      </c>
      <c r="E14" s="36">
        <f t="shared" si="0"/>
        <v>0</v>
      </c>
      <c r="F14" s="100">
        <f t="shared" si="3"/>
        <v>0</v>
      </c>
      <c r="G14" s="36">
        <f t="shared" si="0"/>
        <v>0</v>
      </c>
      <c r="H14" s="36">
        <f t="shared" si="0"/>
        <v>0</v>
      </c>
      <c r="I14" s="100">
        <f t="shared" si="4"/>
        <v>0</v>
      </c>
      <c r="J14" s="114">
        <f t="shared" si="5"/>
        <v>0</v>
      </c>
      <c r="K14" s="33"/>
      <c r="L14" s="36">
        <f t="shared" si="1"/>
        <v>0</v>
      </c>
      <c r="M14" s="36">
        <f t="shared" si="1"/>
        <v>0</v>
      </c>
      <c r="N14" s="36">
        <f t="shared" si="1"/>
        <v>0</v>
      </c>
      <c r="O14" s="36">
        <f t="shared" si="1"/>
        <v>0</v>
      </c>
      <c r="P14" s="36">
        <f t="shared" si="1"/>
        <v>0</v>
      </c>
      <c r="Q14" s="36">
        <f t="shared" si="1"/>
        <v>0</v>
      </c>
      <c r="R14" s="36">
        <f t="shared" si="1"/>
        <v>0</v>
      </c>
      <c r="S14" s="94">
        <f t="shared" si="2"/>
        <v>0</v>
      </c>
      <c r="T14" s="89"/>
      <c r="U14" s="87"/>
      <c r="V14" s="87"/>
      <c r="W14" s="87"/>
      <c r="X14" s="90"/>
      <c r="Y14" s="90"/>
      <c r="Z14" s="65"/>
      <c r="AA14" s="65"/>
      <c r="AB14" s="65"/>
    </row>
    <row r="15" spans="1:28" s="68" customFormat="1" ht="13.8" x14ac:dyDescent="0.25">
      <c r="A15" s="33"/>
      <c r="B15" s="135" t="s">
        <v>7</v>
      </c>
      <c r="C15" s="136"/>
      <c r="D15" s="36">
        <f t="shared" si="0"/>
        <v>0</v>
      </c>
      <c r="E15" s="36">
        <f t="shared" si="0"/>
        <v>0</v>
      </c>
      <c r="F15" s="100">
        <f t="shared" si="3"/>
        <v>0</v>
      </c>
      <c r="G15" s="36">
        <f t="shared" si="0"/>
        <v>0</v>
      </c>
      <c r="H15" s="36">
        <f t="shared" si="0"/>
        <v>0</v>
      </c>
      <c r="I15" s="100">
        <f t="shared" si="4"/>
        <v>0</v>
      </c>
      <c r="J15" s="114">
        <f t="shared" si="5"/>
        <v>0</v>
      </c>
      <c r="K15" s="47"/>
      <c r="L15" s="36">
        <f t="shared" si="1"/>
        <v>0</v>
      </c>
      <c r="M15" s="36">
        <f t="shared" si="1"/>
        <v>0</v>
      </c>
      <c r="N15" s="36">
        <f t="shared" si="1"/>
        <v>0</v>
      </c>
      <c r="O15" s="36">
        <f t="shared" si="1"/>
        <v>0</v>
      </c>
      <c r="P15" s="36">
        <f t="shared" si="1"/>
        <v>0</v>
      </c>
      <c r="Q15" s="36">
        <f t="shared" si="1"/>
        <v>0</v>
      </c>
      <c r="R15" s="36">
        <f t="shared" si="1"/>
        <v>0</v>
      </c>
      <c r="S15" s="94">
        <f t="shared" si="2"/>
        <v>0</v>
      </c>
      <c r="T15" s="89"/>
      <c r="U15" s="87"/>
      <c r="V15" s="87"/>
      <c r="W15" s="87"/>
      <c r="X15" s="91"/>
      <c r="Y15" s="91"/>
      <c r="Z15" s="67"/>
      <c r="AA15" s="67"/>
      <c r="AB15" s="67"/>
    </row>
    <row r="16" spans="1:28" s="66" customFormat="1" ht="13.8" x14ac:dyDescent="0.25">
      <c r="A16" s="33"/>
      <c r="B16" s="135" t="s">
        <v>8</v>
      </c>
      <c r="C16" s="136"/>
      <c r="D16" s="36">
        <f t="shared" si="0"/>
        <v>0</v>
      </c>
      <c r="E16" s="36">
        <f t="shared" si="0"/>
        <v>0</v>
      </c>
      <c r="F16" s="100">
        <f t="shared" si="3"/>
        <v>0</v>
      </c>
      <c r="G16" s="36">
        <f t="shared" si="0"/>
        <v>0</v>
      </c>
      <c r="H16" s="36">
        <f t="shared" si="0"/>
        <v>0</v>
      </c>
      <c r="I16" s="100">
        <f t="shared" si="4"/>
        <v>0</v>
      </c>
      <c r="J16" s="114">
        <f t="shared" si="5"/>
        <v>0</v>
      </c>
      <c r="K16" s="33"/>
      <c r="L16" s="36">
        <f t="shared" si="1"/>
        <v>0</v>
      </c>
      <c r="M16" s="36">
        <f t="shared" si="1"/>
        <v>0</v>
      </c>
      <c r="N16" s="36">
        <f t="shared" si="1"/>
        <v>0</v>
      </c>
      <c r="O16" s="36">
        <f t="shared" si="1"/>
        <v>0</v>
      </c>
      <c r="P16" s="36">
        <f t="shared" si="1"/>
        <v>0</v>
      </c>
      <c r="Q16" s="36">
        <f t="shared" si="1"/>
        <v>0</v>
      </c>
      <c r="R16" s="36">
        <f t="shared" si="1"/>
        <v>0</v>
      </c>
      <c r="S16" s="94">
        <f t="shared" si="2"/>
        <v>0</v>
      </c>
      <c r="T16" s="89"/>
      <c r="U16" s="87"/>
      <c r="V16" s="87"/>
      <c r="W16" s="87"/>
      <c r="X16" s="90"/>
      <c r="Y16" s="90"/>
      <c r="Z16" s="65"/>
      <c r="AA16" s="65"/>
      <c r="AB16" s="65"/>
    </row>
    <row r="17" spans="1:28" s="66" customFormat="1" ht="13.8" x14ac:dyDescent="0.25">
      <c r="A17" s="33"/>
      <c r="B17" s="135" t="s">
        <v>9</v>
      </c>
      <c r="C17" s="136"/>
      <c r="D17" s="36">
        <f t="shared" si="0"/>
        <v>0</v>
      </c>
      <c r="E17" s="36">
        <f t="shared" si="0"/>
        <v>0</v>
      </c>
      <c r="F17" s="100">
        <f t="shared" si="3"/>
        <v>0</v>
      </c>
      <c r="G17" s="36">
        <f t="shared" si="0"/>
        <v>0</v>
      </c>
      <c r="H17" s="36">
        <f t="shared" si="0"/>
        <v>0</v>
      </c>
      <c r="I17" s="100">
        <f t="shared" si="4"/>
        <v>0</v>
      </c>
      <c r="J17" s="114">
        <f t="shared" si="5"/>
        <v>0</v>
      </c>
      <c r="K17" s="33"/>
      <c r="L17" s="36">
        <f t="shared" si="1"/>
        <v>0</v>
      </c>
      <c r="M17" s="36">
        <f t="shared" si="1"/>
        <v>0</v>
      </c>
      <c r="N17" s="36">
        <f t="shared" si="1"/>
        <v>0</v>
      </c>
      <c r="O17" s="36">
        <f t="shared" si="1"/>
        <v>0</v>
      </c>
      <c r="P17" s="36">
        <f t="shared" si="1"/>
        <v>0</v>
      </c>
      <c r="Q17" s="36">
        <f t="shared" si="1"/>
        <v>0</v>
      </c>
      <c r="R17" s="36">
        <f t="shared" si="1"/>
        <v>0</v>
      </c>
      <c r="S17" s="94">
        <f t="shared" si="2"/>
        <v>0</v>
      </c>
      <c r="T17" s="89"/>
      <c r="U17" s="87"/>
      <c r="V17" s="87"/>
      <c r="W17" s="87"/>
      <c r="X17" s="90"/>
      <c r="Y17" s="90"/>
      <c r="Z17" s="65"/>
      <c r="AA17" s="65"/>
      <c r="AB17" s="65"/>
    </row>
    <row r="18" spans="1:28" s="66" customFormat="1" ht="14.4" thickBot="1" x14ac:dyDescent="0.3">
      <c r="A18" s="33"/>
      <c r="B18" s="147" t="s">
        <v>10</v>
      </c>
      <c r="C18" s="148"/>
      <c r="D18" s="37">
        <f t="shared" si="0"/>
        <v>0</v>
      </c>
      <c r="E18" s="38">
        <f t="shared" si="0"/>
        <v>0</v>
      </c>
      <c r="F18" s="101">
        <f t="shared" si="3"/>
        <v>0</v>
      </c>
      <c r="G18" s="37">
        <f t="shared" si="0"/>
        <v>0</v>
      </c>
      <c r="H18" s="38">
        <f t="shared" si="0"/>
        <v>0</v>
      </c>
      <c r="I18" s="101">
        <f t="shared" si="4"/>
        <v>0</v>
      </c>
      <c r="J18" s="115">
        <f t="shared" si="5"/>
        <v>0</v>
      </c>
      <c r="K18" s="33"/>
      <c r="L18" s="37">
        <f t="shared" si="1"/>
        <v>0</v>
      </c>
      <c r="M18" s="38">
        <f t="shared" si="1"/>
        <v>0</v>
      </c>
      <c r="N18" s="37">
        <f t="shared" si="1"/>
        <v>0</v>
      </c>
      <c r="O18" s="38">
        <f t="shared" si="1"/>
        <v>0</v>
      </c>
      <c r="P18" s="37">
        <f t="shared" si="1"/>
        <v>0</v>
      </c>
      <c r="Q18" s="38">
        <f t="shared" si="1"/>
        <v>0</v>
      </c>
      <c r="R18" s="37">
        <f t="shared" si="1"/>
        <v>0</v>
      </c>
      <c r="S18" s="95">
        <f t="shared" si="2"/>
        <v>0</v>
      </c>
      <c r="T18" s="89"/>
      <c r="U18" s="87"/>
      <c r="V18" s="87"/>
      <c r="W18" s="87"/>
      <c r="X18" s="90"/>
      <c r="Y18" s="90"/>
      <c r="Z18" s="65"/>
      <c r="AA18" s="65"/>
      <c r="AB18" s="65"/>
    </row>
    <row r="19" spans="1:28" s="69" customFormat="1" ht="14.4" thickTop="1" x14ac:dyDescent="0.3">
      <c r="A19" s="29"/>
      <c r="B19" s="149" t="s">
        <v>11</v>
      </c>
      <c r="C19" s="150"/>
      <c r="D19" s="96">
        <f t="shared" ref="D19:E19" si="6">SUM(D12:D18)</f>
        <v>0</v>
      </c>
      <c r="E19" s="96">
        <f t="shared" si="6"/>
        <v>0</v>
      </c>
      <c r="F19" s="102">
        <f>SUM(F12:F18)</f>
        <v>0</v>
      </c>
      <c r="G19" s="96">
        <f>SUM(G12:G18)</f>
        <v>0</v>
      </c>
      <c r="H19" s="96">
        <f>SUM(H12:H18)</f>
        <v>0</v>
      </c>
      <c r="I19" s="102">
        <f>SUM(I12:I18)</f>
        <v>0</v>
      </c>
      <c r="J19" s="114">
        <f>IF(F19-I19=0,0,IF(F19-I19&gt;0,TEXT(ABS(F19-I19),"$#,###")&amp;" ▼",TEXT(ABS(F19-I19),"$#,###")&amp;" ▲"))</f>
        <v>0</v>
      </c>
      <c r="K19" s="29"/>
      <c r="L19" s="96">
        <f t="shared" ref="L19:R19" si="7">SUM(L12:L18)</f>
        <v>0</v>
      </c>
      <c r="M19" s="96">
        <f t="shared" si="7"/>
        <v>0</v>
      </c>
      <c r="N19" s="96">
        <f t="shared" si="7"/>
        <v>0</v>
      </c>
      <c r="O19" s="96">
        <f t="shared" si="7"/>
        <v>0</v>
      </c>
      <c r="P19" s="96">
        <f t="shared" si="7"/>
        <v>0</v>
      </c>
      <c r="Q19" s="96">
        <f t="shared" si="7"/>
        <v>0</v>
      </c>
      <c r="R19" s="96">
        <f t="shared" si="7"/>
        <v>0</v>
      </c>
      <c r="S19" s="96">
        <f>SUM(S12:S18)</f>
        <v>0</v>
      </c>
      <c r="T19" s="89"/>
      <c r="U19" s="87"/>
      <c r="V19" s="87"/>
      <c r="W19" s="87"/>
      <c r="X19" s="87"/>
      <c r="Y19" s="87"/>
      <c r="Z19" s="62"/>
      <c r="AA19" s="62"/>
      <c r="AB19" s="62"/>
    </row>
    <row r="20" spans="1:28" s="66" customFormat="1" ht="13.8" x14ac:dyDescent="0.25">
      <c r="A20" s="33"/>
      <c r="B20" s="5"/>
      <c r="C20" s="5"/>
      <c r="D20" s="6"/>
      <c r="E20" s="6"/>
      <c r="F20" s="6"/>
      <c r="G20" s="6"/>
      <c r="H20" s="6"/>
      <c r="I20" s="6"/>
      <c r="J20" s="116"/>
      <c r="K20" s="33"/>
      <c r="L20" s="6"/>
      <c r="M20" s="6"/>
      <c r="N20" s="6"/>
      <c r="O20" s="6"/>
      <c r="P20" s="6"/>
      <c r="Q20" s="6"/>
      <c r="R20" s="6"/>
      <c r="S20" s="6"/>
      <c r="T20" s="89"/>
      <c r="U20" s="87"/>
      <c r="V20" s="87"/>
      <c r="W20" s="87"/>
      <c r="X20" s="90"/>
      <c r="Y20" s="90"/>
      <c r="Z20" s="65"/>
      <c r="AA20" s="65"/>
      <c r="AB20" s="65"/>
    </row>
    <row r="21" spans="1:28" s="64" customFormat="1" ht="28.2" thickBot="1" x14ac:dyDescent="0.3">
      <c r="A21" s="32"/>
      <c r="B21" s="133" t="s">
        <v>12</v>
      </c>
      <c r="C21" s="134"/>
      <c r="D21" s="51" t="s">
        <v>13</v>
      </c>
      <c r="E21" s="51" t="s">
        <v>14</v>
      </c>
      <c r="F21" s="52" t="s">
        <v>11</v>
      </c>
      <c r="G21" s="51" t="s">
        <v>13</v>
      </c>
      <c r="H21" s="51" t="s">
        <v>14</v>
      </c>
      <c r="I21" s="52" t="s">
        <v>11</v>
      </c>
      <c r="J21" s="117" t="s">
        <v>1055</v>
      </c>
      <c r="K21" s="32"/>
      <c r="L21" s="51" t="s">
        <v>15</v>
      </c>
      <c r="M21" s="51" t="s">
        <v>16</v>
      </c>
      <c r="N21" s="51" t="s">
        <v>17</v>
      </c>
      <c r="O21" s="51" t="s">
        <v>18</v>
      </c>
      <c r="P21" s="51" t="s">
        <v>19</v>
      </c>
      <c r="Q21" s="51" t="s">
        <v>20</v>
      </c>
      <c r="R21" s="51" t="s">
        <v>1062</v>
      </c>
      <c r="S21" s="72" t="s">
        <v>11</v>
      </c>
      <c r="T21" s="85"/>
      <c r="U21" s="87"/>
      <c r="V21" s="87"/>
      <c r="W21" s="87"/>
      <c r="X21" s="88"/>
      <c r="Y21" s="88"/>
      <c r="Z21" s="63"/>
      <c r="AA21" s="63"/>
      <c r="AB21" s="63"/>
    </row>
    <row r="22" spans="1:28" s="66" customFormat="1" ht="13.8" x14ac:dyDescent="0.25">
      <c r="A22" s="33"/>
      <c r="B22" s="143" t="s">
        <v>21</v>
      </c>
      <c r="C22" s="144"/>
      <c r="D22" s="36">
        <f t="shared" ref="D22:E26" si="8">SUMIFS(D$49:D$782,$B$49:$B$782,$B22)</f>
        <v>0</v>
      </c>
      <c r="E22" s="36">
        <f t="shared" si="8"/>
        <v>0</v>
      </c>
      <c r="F22" s="99">
        <f>SUM(D22:E22)</f>
        <v>0</v>
      </c>
      <c r="G22" s="36">
        <f t="shared" ref="G22:H22" si="9">SUMIFS(G$49:G$782,$B$49:$B$782,$B22)</f>
        <v>0</v>
      </c>
      <c r="H22" s="36">
        <f t="shared" si="9"/>
        <v>0</v>
      </c>
      <c r="I22" s="99">
        <f>SUM(G22:H22)</f>
        <v>0</v>
      </c>
      <c r="J22" s="114">
        <f>IF(F22-I22=0,0,IF(F22-I22&gt;0,TEXT(ABS(F22-I22),"$#,###")&amp;" ▼",TEXT(ABS(F22-I22),"$#,###")&amp;" ▲"))</f>
        <v>0</v>
      </c>
      <c r="K22" s="33"/>
      <c r="L22" s="36">
        <f t="shared" ref="L22:R26" si="10">SUMIFS(L$49:L$782,$B$49:$B$782,$B22)</f>
        <v>0</v>
      </c>
      <c r="M22" s="36">
        <f t="shared" si="10"/>
        <v>0</v>
      </c>
      <c r="N22" s="36">
        <f t="shared" si="10"/>
        <v>0</v>
      </c>
      <c r="O22" s="36">
        <f t="shared" si="10"/>
        <v>0</v>
      </c>
      <c r="P22" s="36">
        <f t="shared" si="10"/>
        <v>0</v>
      </c>
      <c r="Q22" s="36">
        <f t="shared" si="10"/>
        <v>0</v>
      </c>
      <c r="R22" s="36">
        <f t="shared" si="10"/>
        <v>0</v>
      </c>
      <c r="S22" s="97">
        <f>SUM(L22:R22)</f>
        <v>0</v>
      </c>
      <c r="T22" s="89"/>
      <c r="U22" s="87"/>
      <c r="V22" s="87"/>
      <c r="W22" s="87"/>
      <c r="X22" s="90"/>
      <c r="Y22" s="90"/>
      <c r="Z22" s="65"/>
      <c r="AA22" s="65"/>
      <c r="AB22" s="65"/>
    </row>
    <row r="23" spans="1:28" s="68" customFormat="1" ht="13.8" x14ac:dyDescent="0.25">
      <c r="A23" s="33"/>
      <c r="B23" s="135" t="s">
        <v>22</v>
      </c>
      <c r="C23" s="136"/>
      <c r="D23" s="36">
        <f t="shared" si="8"/>
        <v>0</v>
      </c>
      <c r="E23" s="36">
        <f t="shared" si="8"/>
        <v>0</v>
      </c>
      <c r="F23" s="99">
        <f t="shared" ref="F23:F26" si="11">SUM(D23:E23)</f>
        <v>0</v>
      </c>
      <c r="G23" s="36">
        <f t="shared" ref="G23:H26" si="12">SUMIFS(G$49:G$782,$B$49:$B$782,$B23)</f>
        <v>0</v>
      </c>
      <c r="H23" s="36">
        <f t="shared" si="12"/>
        <v>0</v>
      </c>
      <c r="I23" s="100">
        <f t="shared" ref="I23:I26" si="13">SUM(G23:H23)</f>
        <v>0</v>
      </c>
      <c r="J23" s="114">
        <f t="shared" ref="J23:J27" si="14">IF(F23-I23=0,0,IF(F23-I23&gt;0,TEXT(ABS(F23-I23),"$#,###")&amp;" ▼",TEXT(ABS(F23-I23),"$#,###")&amp;" ▲"))</f>
        <v>0</v>
      </c>
      <c r="K23" s="47"/>
      <c r="L23" s="36">
        <f t="shared" si="10"/>
        <v>0</v>
      </c>
      <c r="M23" s="36">
        <f t="shared" si="10"/>
        <v>0</v>
      </c>
      <c r="N23" s="36">
        <f t="shared" si="10"/>
        <v>0</v>
      </c>
      <c r="O23" s="36">
        <f t="shared" si="10"/>
        <v>0</v>
      </c>
      <c r="P23" s="36">
        <f t="shared" si="10"/>
        <v>0</v>
      </c>
      <c r="Q23" s="36">
        <f t="shared" si="10"/>
        <v>0</v>
      </c>
      <c r="R23" s="36">
        <f t="shared" si="10"/>
        <v>0</v>
      </c>
      <c r="S23" s="94">
        <f>SUM(L23:R23)</f>
        <v>0</v>
      </c>
      <c r="T23" s="89"/>
      <c r="U23" s="87"/>
      <c r="V23" s="87"/>
      <c r="W23" s="87"/>
      <c r="X23" s="91"/>
      <c r="Y23" s="91"/>
      <c r="Z23" s="67"/>
      <c r="AA23" s="67"/>
      <c r="AB23" s="67"/>
    </row>
    <row r="24" spans="1:28" s="66" customFormat="1" ht="13.8" x14ac:dyDescent="0.25">
      <c r="A24" s="33"/>
      <c r="B24" s="135" t="s">
        <v>23</v>
      </c>
      <c r="C24" s="136"/>
      <c r="D24" s="36">
        <f t="shared" si="8"/>
        <v>0</v>
      </c>
      <c r="E24" s="36">
        <f t="shared" si="8"/>
        <v>0</v>
      </c>
      <c r="F24" s="99">
        <f t="shared" si="11"/>
        <v>0</v>
      </c>
      <c r="G24" s="36">
        <f t="shared" si="12"/>
        <v>0</v>
      </c>
      <c r="H24" s="36">
        <f t="shared" si="12"/>
        <v>0</v>
      </c>
      <c r="I24" s="100">
        <f t="shared" si="13"/>
        <v>0</v>
      </c>
      <c r="J24" s="114">
        <f t="shared" si="14"/>
        <v>0</v>
      </c>
      <c r="K24" s="33"/>
      <c r="L24" s="36">
        <f t="shared" si="10"/>
        <v>0</v>
      </c>
      <c r="M24" s="36">
        <f t="shared" si="10"/>
        <v>0</v>
      </c>
      <c r="N24" s="36">
        <f t="shared" si="10"/>
        <v>0</v>
      </c>
      <c r="O24" s="36">
        <f t="shared" si="10"/>
        <v>0</v>
      </c>
      <c r="P24" s="36">
        <f t="shared" si="10"/>
        <v>0</v>
      </c>
      <c r="Q24" s="36">
        <f t="shared" si="10"/>
        <v>0</v>
      </c>
      <c r="R24" s="36">
        <f t="shared" si="10"/>
        <v>0</v>
      </c>
      <c r="S24" s="94">
        <f>SUM(L24:R24)</f>
        <v>0</v>
      </c>
      <c r="T24" s="89"/>
      <c r="U24" s="87"/>
      <c r="V24" s="87"/>
      <c r="W24" s="87"/>
      <c r="X24" s="90"/>
      <c r="Y24" s="90"/>
      <c r="Z24" s="65"/>
      <c r="AA24" s="65"/>
      <c r="AB24" s="65"/>
    </row>
    <row r="25" spans="1:28" s="66" customFormat="1" ht="13.8" x14ac:dyDescent="0.25">
      <c r="A25" s="33"/>
      <c r="B25" s="135" t="s">
        <v>24</v>
      </c>
      <c r="C25" s="136"/>
      <c r="D25" s="36">
        <f t="shared" si="8"/>
        <v>0</v>
      </c>
      <c r="E25" s="36">
        <f t="shared" si="8"/>
        <v>0</v>
      </c>
      <c r="F25" s="99">
        <f t="shared" si="11"/>
        <v>0</v>
      </c>
      <c r="G25" s="36">
        <f t="shared" si="12"/>
        <v>0</v>
      </c>
      <c r="H25" s="36">
        <f t="shared" si="12"/>
        <v>0</v>
      </c>
      <c r="I25" s="100">
        <f t="shared" si="13"/>
        <v>0</v>
      </c>
      <c r="J25" s="114">
        <f t="shared" si="14"/>
        <v>0</v>
      </c>
      <c r="K25" s="33"/>
      <c r="L25" s="36">
        <f t="shared" si="10"/>
        <v>0</v>
      </c>
      <c r="M25" s="36">
        <f t="shared" si="10"/>
        <v>0</v>
      </c>
      <c r="N25" s="36">
        <f t="shared" si="10"/>
        <v>0</v>
      </c>
      <c r="O25" s="36">
        <f t="shared" si="10"/>
        <v>0</v>
      </c>
      <c r="P25" s="36">
        <f t="shared" si="10"/>
        <v>0</v>
      </c>
      <c r="Q25" s="36">
        <f t="shared" si="10"/>
        <v>0</v>
      </c>
      <c r="R25" s="36">
        <f t="shared" si="10"/>
        <v>0</v>
      </c>
      <c r="S25" s="94">
        <f>SUM(L25:R25)</f>
        <v>0</v>
      </c>
      <c r="T25" s="89"/>
      <c r="U25" s="87"/>
      <c r="V25" s="87"/>
      <c r="W25" s="87"/>
      <c r="X25" s="90"/>
      <c r="Y25" s="90"/>
      <c r="Z25" s="65"/>
      <c r="AA25" s="65"/>
      <c r="AB25" s="65"/>
    </row>
    <row r="26" spans="1:28" s="66" customFormat="1" ht="14.4" thickBot="1" x14ac:dyDescent="0.3">
      <c r="A26" s="33"/>
      <c r="B26" s="135" t="s">
        <v>25</v>
      </c>
      <c r="C26" s="136"/>
      <c r="D26" s="36">
        <f t="shared" si="8"/>
        <v>0</v>
      </c>
      <c r="E26" s="36">
        <f t="shared" si="8"/>
        <v>0</v>
      </c>
      <c r="F26" s="101">
        <f t="shared" si="11"/>
        <v>0</v>
      </c>
      <c r="G26" s="37">
        <f t="shared" si="12"/>
        <v>0</v>
      </c>
      <c r="H26" s="38">
        <f t="shared" si="12"/>
        <v>0</v>
      </c>
      <c r="I26" s="101">
        <f t="shared" si="13"/>
        <v>0</v>
      </c>
      <c r="J26" s="115">
        <f t="shared" si="14"/>
        <v>0</v>
      </c>
      <c r="K26" s="33"/>
      <c r="L26" s="37">
        <f t="shared" si="10"/>
        <v>0</v>
      </c>
      <c r="M26" s="38">
        <f t="shared" si="10"/>
        <v>0</v>
      </c>
      <c r="N26" s="37">
        <f t="shared" si="10"/>
        <v>0</v>
      </c>
      <c r="O26" s="38">
        <f t="shared" si="10"/>
        <v>0</v>
      </c>
      <c r="P26" s="37">
        <f t="shared" si="10"/>
        <v>0</v>
      </c>
      <c r="Q26" s="38">
        <f t="shared" si="10"/>
        <v>0</v>
      </c>
      <c r="R26" s="37">
        <f t="shared" si="10"/>
        <v>0</v>
      </c>
      <c r="S26" s="95">
        <f>SUM(L26:R26)</f>
        <v>0</v>
      </c>
      <c r="T26" s="89"/>
      <c r="U26" s="87"/>
      <c r="V26" s="87"/>
      <c r="W26" s="87"/>
      <c r="X26" s="90"/>
      <c r="Y26" s="90"/>
      <c r="Z26" s="65"/>
      <c r="AA26" s="65"/>
      <c r="AB26" s="65"/>
    </row>
    <row r="27" spans="1:28" s="69" customFormat="1" ht="14.4" thickTop="1" x14ac:dyDescent="0.3">
      <c r="A27" s="29"/>
      <c r="B27" s="145" t="s">
        <v>11</v>
      </c>
      <c r="C27" s="146"/>
      <c r="D27" s="96">
        <f t="shared" ref="D27" si="15">SUM(D22:D26)</f>
        <v>0</v>
      </c>
      <c r="E27" s="96">
        <f t="shared" ref="E27" si="16">SUM(E22:E26)</f>
        <v>0</v>
      </c>
      <c r="F27" s="102">
        <f>SUM(F22:F26)</f>
        <v>0</v>
      </c>
      <c r="G27" s="96">
        <f>SUM(G22:G26)</f>
        <v>0</v>
      </c>
      <c r="H27" s="96">
        <f>SUM(H22:H26)</f>
        <v>0</v>
      </c>
      <c r="I27" s="102">
        <f>SUM(I22:I26)</f>
        <v>0</v>
      </c>
      <c r="J27" s="114">
        <f t="shared" si="14"/>
        <v>0</v>
      </c>
      <c r="K27" s="29"/>
      <c r="L27" s="96">
        <f t="shared" ref="L27:R27" si="17">SUM(L22:L26)</f>
        <v>0</v>
      </c>
      <c r="M27" s="96">
        <f t="shared" si="17"/>
        <v>0</v>
      </c>
      <c r="N27" s="96">
        <f t="shared" si="17"/>
        <v>0</v>
      </c>
      <c r="O27" s="96">
        <f t="shared" si="17"/>
        <v>0</v>
      </c>
      <c r="P27" s="96">
        <f t="shared" si="17"/>
        <v>0</v>
      </c>
      <c r="Q27" s="96">
        <f t="shared" si="17"/>
        <v>0</v>
      </c>
      <c r="R27" s="96">
        <f t="shared" si="17"/>
        <v>0</v>
      </c>
      <c r="S27" s="96">
        <f>SUM(S22:S26)</f>
        <v>0</v>
      </c>
      <c r="T27" s="89"/>
      <c r="U27" s="87"/>
      <c r="V27" s="87"/>
      <c r="W27" s="87"/>
      <c r="X27" s="87"/>
      <c r="Y27" s="87"/>
      <c r="Z27" s="62"/>
      <c r="AA27" s="62"/>
      <c r="AB27" s="62"/>
    </row>
    <row r="28" spans="1:28" s="66" customFormat="1" ht="13.8" x14ac:dyDescent="0.25">
      <c r="A28" s="33"/>
      <c r="B28" s="5"/>
      <c r="C28" s="5"/>
      <c r="D28" s="6"/>
      <c r="E28" s="6"/>
      <c r="F28" s="6"/>
      <c r="G28" s="6"/>
      <c r="H28" s="6"/>
      <c r="I28" s="6"/>
      <c r="J28" s="116"/>
      <c r="K28" s="33"/>
      <c r="L28" s="6"/>
      <c r="M28" s="6"/>
      <c r="N28" s="6"/>
      <c r="O28" s="6"/>
      <c r="P28" s="6"/>
      <c r="Q28" s="6"/>
      <c r="R28" s="6"/>
      <c r="S28" s="6"/>
      <c r="T28" s="89"/>
      <c r="U28" s="87"/>
      <c r="V28" s="87"/>
      <c r="W28" s="87"/>
      <c r="X28" s="90"/>
      <c r="Y28" s="90"/>
      <c r="Z28" s="65"/>
      <c r="AA28" s="65"/>
      <c r="AB28" s="65"/>
    </row>
    <row r="29" spans="1:28" s="64" customFormat="1" ht="28.2" thickBot="1" x14ac:dyDescent="0.3">
      <c r="A29" s="32"/>
      <c r="B29" s="133" t="s">
        <v>26</v>
      </c>
      <c r="C29" s="134"/>
      <c r="D29" s="51" t="s">
        <v>13</v>
      </c>
      <c r="E29" s="51" t="s">
        <v>14</v>
      </c>
      <c r="F29" s="52" t="s">
        <v>11</v>
      </c>
      <c r="G29" s="51" t="s">
        <v>13</v>
      </c>
      <c r="H29" s="51" t="s">
        <v>14</v>
      </c>
      <c r="I29" s="52" t="s">
        <v>11</v>
      </c>
      <c r="J29" s="117" t="s">
        <v>1055</v>
      </c>
      <c r="K29" s="32"/>
      <c r="L29" s="132"/>
      <c r="M29" s="132"/>
      <c r="N29" s="132"/>
      <c r="O29" s="132"/>
      <c r="P29" s="132"/>
      <c r="Q29" s="132"/>
      <c r="R29" s="132"/>
      <c r="S29" s="73"/>
      <c r="T29" s="85"/>
      <c r="U29" s="87"/>
      <c r="V29" s="87"/>
      <c r="W29" s="87"/>
      <c r="X29" s="88"/>
      <c r="Y29" s="88"/>
      <c r="Z29" s="63"/>
      <c r="AA29" s="63"/>
      <c r="AB29" s="63"/>
    </row>
    <row r="30" spans="1:28" s="66" customFormat="1" ht="13.8" x14ac:dyDescent="0.25">
      <c r="A30" s="33"/>
      <c r="B30" s="143" t="s">
        <v>27</v>
      </c>
      <c r="C30" s="144"/>
      <c r="D30" s="36">
        <f t="shared" ref="D30:H36" si="18">SUMIFS(D$49:D$782,$B$49:$B$782,$B30)</f>
        <v>0</v>
      </c>
      <c r="E30" s="36">
        <f t="shared" si="18"/>
        <v>0</v>
      </c>
      <c r="F30" s="99">
        <f>SUM(D30:E30)</f>
        <v>0</v>
      </c>
      <c r="G30" s="36">
        <f t="shared" si="18"/>
        <v>0</v>
      </c>
      <c r="H30" s="36">
        <f t="shared" si="18"/>
        <v>0</v>
      </c>
      <c r="I30" s="99">
        <f>SUM(G30:H30)</f>
        <v>0</v>
      </c>
      <c r="J30" s="114">
        <f>IF(F30-I30=0,0,IF(F30-I30&gt;0,TEXT(ABS(F30-I30),"$#,###")&amp;" ▼",TEXT(ABS(F30-I30),"$#,###")&amp;" ▲"))</f>
        <v>0</v>
      </c>
      <c r="K30" s="33"/>
      <c r="L30" s="125"/>
      <c r="M30" s="125"/>
      <c r="N30" s="125"/>
      <c r="O30" s="125"/>
      <c r="P30" s="125"/>
      <c r="Q30" s="125"/>
      <c r="R30" s="125"/>
      <c r="S30" s="98"/>
      <c r="T30" s="89"/>
      <c r="U30" s="87"/>
      <c r="V30" s="87"/>
      <c r="W30" s="87"/>
      <c r="X30" s="90"/>
      <c r="Y30" s="90"/>
      <c r="Z30" s="65"/>
      <c r="AA30" s="65"/>
      <c r="AB30" s="65"/>
    </row>
    <row r="31" spans="1:28" s="66" customFormat="1" ht="13.8" x14ac:dyDescent="0.25">
      <c r="A31" s="33"/>
      <c r="B31" s="135" t="s">
        <v>28</v>
      </c>
      <c r="C31" s="136"/>
      <c r="D31" s="36">
        <f t="shared" si="18"/>
        <v>0</v>
      </c>
      <c r="E31" s="36">
        <f t="shared" si="18"/>
        <v>0</v>
      </c>
      <c r="F31" s="100">
        <f t="shared" ref="F31:F37" si="19">SUM(D31:E31)</f>
        <v>0</v>
      </c>
      <c r="G31" s="36">
        <f t="shared" si="18"/>
        <v>0</v>
      </c>
      <c r="H31" s="36">
        <f t="shared" si="18"/>
        <v>0</v>
      </c>
      <c r="I31" s="100">
        <f t="shared" ref="I31:I37" si="20">SUM(G31:H31)</f>
        <v>0</v>
      </c>
      <c r="J31" s="114">
        <f t="shared" ref="J31:J38" si="21">IF(F31-I31=0,0,IF(F31-I31&gt;0,TEXT(ABS(F31-I31),"$#,###")&amp;" ▼",TEXT(ABS(F31-I31),"$#,###")&amp;" ▲"))</f>
        <v>0</v>
      </c>
      <c r="K31" s="33"/>
      <c r="L31" s="125"/>
      <c r="M31" s="125"/>
      <c r="N31" s="125"/>
      <c r="O31" s="125"/>
      <c r="P31" s="125"/>
      <c r="Q31" s="125"/>
      <c r="R31" s="125"/>
      <c r="S31" s="98"/>
      <c r="T31" s="89"/>
      <c r="U31" s="87"/>
      <c r="V31" s="87"/>
      <c r="W31" s="87"/>
      <c r="X31" s="90"/>
      <c r="Y31" s="90"/>
      <c r="Z31" s="65"/>
      <c r="AA31" s="65"/>
      <c r="AB31" s="65"/>
    </row>
    <row r="32" spans="1:28" s="66" customFormat="1" ht="13.8" x14ac:dyDescent="0.25">
      <c r="A32" s="33"/>
      <c r="B32" s="135" t="s">
        <v>29</v>
      </c>
      <c r="C32" s="136"/>
      <c r="D32" s="36">
        <f t="shared" si="18"/>
        <v>0</v>
      </c>
      <c r="E32" s="36">
        <f t="shared" si="18"/>
        <v>0</v>
      </c>
      <c r="F32" s="100">
        <f t="shared" si="19"/>
        <v>0</v>
      </c>
      <c r="G32" s="36">
        <f t="shared" si="18"/>
        <v>0</v>
      </c>
      <c r="H32" s="36">
        <f t="shared" si="18"/>
        <v>0</v>
      </c>
      <c r="I32" s="100">
        <f t="shared" si="20"/>
        <v>0</v>
      </c>
      <c r="J32" s="114">
        <f t="shared" si="21"/>
        <v>0</v>
      </c>
      <c r="K32" s="33"/>
      <c r="L32" s="125"/>
      <c r="M32" s="125"/>
      <c r="N32" s="125"/>
      <c r="O32" s="125"/>
      <c r="P32" s="125"/>
      <c r="Q32" s="125"/>
      <c r="R32" s="125"/>
      <c r="S32" s="98"/>
      <c r="T32" s="89"/>
      <c r="U32" s="87"/>
      <c r="V32" s="87"/>
      <c r="W32" s="87"/>
      <c r="X32" s="90"/>
      <c r="Y32" s="90"/>
      <c r="Z32" s="65"/>
      <c r="AA32" s="65"/>
      <c r="AB32" s="65"/>
    </row>
    <row r="33" spans="1:28" s="68" customFormat="1" ht="13.8" x14ac:dyDescent="0.25">
      <c r="A33" s="33"/>
      <c r="B33" s="135" t="s">
        <v>30</v>
      </c>
      <c r="C33" s="136"/>
      <c r="D33" s="36">
        <f t="shared" si="18"/>
        <v>0</v>
      </c>
      <c r="E33" s="36">
        <f t="shared" si="18"/>
        <v>0</v>
      </c>
      <c r="F33" s="100">
        <f t="shared" si="19"/>
        <v>0</v>
      </c>
      <c r="G33" s="36">
        <f t="shared" si="18"/>
        <v>0</v>
      </c>
      <c r="H33" s="36">
        <f t="shared" si="18"/>
        <v>0</v>
      </c>
      <c r="I33" s="100">
        <f t="shared" si="20"/>
        <v>0</v>
      </c>
      <c r="J33" s="114">
        <f t="shared" si="21"/>
        <v>0</v>
      </c>
      <c r="K33" s="47"/>
      <c r="L33" s="125"/>
      <c r="M33" s="125"/>
      <c r="N33" s="125"/>
      <c r="O33" s="125"/>
      <c r="P33" s="125"/>
      <c r="Q33" s="125"/>
      <c r="R33" s="125"/>
      <c r="S33" s="98"/>
      <c r="T33" s="89"/>
      <c r="U33" s="87"/>
      <c r="V33" s="87"/>
      <c r="W33" s="87"/>
      <c r="X33" s="91"/>
      <c r="Y33" s="91"/>
      <c r="Z33" s="67"/>
      <c r="AA33" s="67"/>
      <c r="AB33" s="67"/>
    </row>
    <row r="34" spans="1:28" s="66" customFormat="1" ht="13.8" x14ac:dyDescent="0.25">
      <c r="A34" s="33"/>
      <c r="B34" s="135" t="s">
        <v>31</v>
      </c>
      <c r="C34" s="136"/>
      <c r="D34" s="36">
        <f t="shared" si="18"/>
        <v>0</v>
      </c>
      <c r="E34" s="36">
        <f t="shared" si="18"/>
        <v>0</v>
      </c>
      <c r="F34" s="100">
        <f t="shared" si="19"/>
        <v>0</v>
      </c>
      <c r="G34" s="36">
        <f t="shared" si="18"/>
        <v>0</v>
      </c>
      <c r="H34" s="36">
        <f t="shared" si="18"/>
        <v>0</v>
      </c>
      <c r="I34" s="100">
        <f t="shared" si="20"/>
        <v>0</v>
      </c>
      <c r="J34" s="114">
        <f t="shared" si="21"/>
        <v>0</v>
      </c>
      <c r="K34" s="33"/>
      <c r="L34" s="125"/>
      <c r="M34" s="125"/>
      <c r="N34" s="125"/>
      <c r="O34" s="125"/>
      <c r="P34" s="125"/>
      <c r="Q34" s="125"/>
      <c r="R34" s="125"/>
      <c r="S34" s="5"/>
      <c r="T34" s="89"/>
      <c r="U34" s="87"/>
      <c r="V34" s="87"/>
      <c r="W34" s="87"/>
      <c r="X34" s="90"/>
      <c r="Y34" s="90"/>
      <c r="Z34" s="65"/>
      <c r="AA34" s="65"/>
      <c r="AB34" s="65"/>
    </row>
    <row r="35" spans="1:28" s="66" customFormat="1" ht="13.8" x14ac:dyDescent="0.25">
      <c r="A35" s="33"/>
      <c r="B35" s="135" t="s">
        <v>32</v>
      </c>
      <c r="C35" s="136"/>
      <c r="D35" s="36">
        <f t="shared" si="18"/>
        <v>0</v>
      </c>
      <c r="E35" s="36">
        <f t="shared" si="18"/>
        <v>0</v>
      </c>
      <c r="F35" s="100">
        <f t="shared" si="19"/>
        <v>0</v>
      </c>
      <c r="G35" s="36">
        <f t="shared" si="18"/>
        <v>0</v>
      </c>
      <c r="H35" s="36">
        <f t="shared" si="18"/>
        <v>0</v>
      </c>
      <c r="I35" s="100">
        <f t="shared" si="20"/>
        <v>0</v>
      </c>
      <c r="J35" s="114">
        <f t="shared" si="21"/>
        <v>0</v>
      </c>
      <c r="K35" s="33"/>
      <c r="L35" s="125"/>
      <c r="M35" s="125"/>
      <c r="N35" s="125"/>
      <c r="O35" s="125"/>
      <c r="P35" s="125"/>
      <c r="Q35" s="125"/>
      <c r="R35" s="125"/>
      <c r="T35" s="89"/>
      <c r="U35" s="87"/>
      <c r="V35" s="87"/>
      <c r="W35" s="87"/>
      <c r="X35" s="90"/>
      <c r="Y35" s="90"/>
      <c r="Z35" s="65"/>
      <c r="AA35" s="65"/>
      <c r="AB35" s="65"/>
    </row>
    <row r="36" spans="1:28" s="66" customFormat="1" ht="13.8" x14ac:dyDescent="0.25">
      <c r="A36" s="33"/>
      <c r="B36" s="135" t="s">
        <v>33</v>
      </c>
      <c r="C36" s="136"/>
      <c r="D36" s="36">
        <f t="shared" si="18"/>
        <v>0</v>
      </c>
      <c r="E36" s="36">
        <f t="shared" si="18"/>
        <v>0</v>
      </c>
      <c r="F36" s="100">
        <f t="shared" si="19"/>
        <v>0</v>
      </c>
      <c r="G36" s="36">
        <f t="shared" si="18"/>
        <v>0</v>
      </c>
      <c r="H36" s="36">
        <f t="shared" si="18"/>
        <v>0</v>
      </c>
      <c r="I36" s="100">
        <f t="shared" si="20"/>
        <v>0</v>
      </c>
      <c r="J36" s="114">
        <f t="shared" si="21"/>
        <v>0</v>
      </c>
      <c r="K36" s="33"/>
      <c r="L36" s="125"/>
      <c r="M36" s="125"/>
      <c r="N36" s="125"/>
      <c r="O36" s="125"/>
      <c r="P36" s="125"/>
      <c r="Q36" s="125"/>
      <c r="R36" s="125"/>
      <c r="S36" s="111" t="s">
        <v>37</v>
      </c>
      <c r="T36" s="89"/>
      <c r="U36" s="87"/>
      <c r="V36" s="87"/>
      <c r="W36" s="87"/>
      <c r="X36" s="90"/>
      <c r="Y36" s="90"/>
      <c r="Z36" s="65"/>
      <c r="AA36" s="65"/>
      <c r="AB36" s="65"/>
    </row>
    <row r="37" spans="1:28" s="69" customFormat="1" thickBot="1" x14ac:dyDescent="0.3">
      <c r="A37" s="33"/>
      <c r="B37" s="147" t="s">
        <v>1070</v>
      </c>
      <c r="C37" s="148"/>
      <c r="D37" s="37">
        <f t="shared" ref="D37:H37" si="22">SUMIFS(D$49:D$782,$B$49:$B$782,$B37)</f>
        <v>0</v>
      </c>
      <c r="E37" s="38">
        <f t="shared" si="22"/>
        <v>0</v>
      </c>
      <c r="F37" s="101">
        <f t="shared" si="19"/>
        <v>0</v>
      </c>
      <c r="G37" s="37">
        <f t="shared" si="22"/>
        <v>0</v>
      </c>
      <c r="H37" s="38">
        <f t="shared" si="22"/>
        <v>0</v>
      </c>
      <c r="I37" s="101">
        <f t="shared" si="20"/>
        <v>0</v>
      </c>
      <c r="J37" s="115">
        <f t="shared" si="21"/>
        <v>0</v>
      </c>
      <c r="K37" s="29"/>
      <c r="L37" s="125"/>
      <c r="M37" s="125"/>
      <c r="N37" s="125"/>
      <c r="O37" s="125"/>
      <c r="P37" s="125"/>
      <c r="Q37" s="125"/>
      <c r="R37" s="125"/>
      <c r="S37" s="112" t="s">
        <v>1066</v>
      </c>
      <c r="T37" s="89"/>
      <c r="U37" s="87"/>
      <c r="V37" s="87"/>
      <c r="W37" s="87"/>
      <c r="X37" s="87"/>
      <c r="Y37" s="87"/>
      <c r="Z37" s="62"/>
      <c r="AA37" s="62"/>
      <c r="AB37" s="62"/>
    </row>
    <row r="38" spans="1:28" s="57" customFormat="1" thickTop="1" x14ac:dyDescent="0.25">
      <c r="A38" s="7"/>
      <c r="B38" s="8" t="s">
        <v>11</v>
      </c>
      <c r="C38" s="9"/>
      <c r="D38" s="96">
        <f t="shared" ref="D38:I38" si="23">SUM(D30:D37)</f>
        <v>0</v>
      </c>
      <c r="E38" s="96">
        <f t="shared" si="23"/>
        <v>0</v>
      </c>
      <c r="F38" s="102">
        <f t="shared" si="23"/>
        <v>0</v>
      </c>
      <c r="G38" s="96">
        <f t="shared" si="23"/>
        <v>0</v>
      </c>
      <c r="H38" s="96">
        <f t="shared" si="23"/>
        <v>0</v>
      </c>
      <c r="I38" s="102">
        <f t="shared" si="23"/>
        <v>0</v>
      </c>
      <c r="J38" s="114">
        <f t="shared" si="21"/>
        <v>0</v>
      </c>
      <c r="K38" s="30"/>
      <c r="L38" s="124"/>
      <c r="M38" s="124"/>
      <c r="N38" s="124"/>
      <c r="O38" s="124"/>
      <c r="P38" s="124"/>
      <c r="Q38" s="124"/>
      <c r="R38" s="124"/>
      <c r="S38" s="11" t="s">
        <v>1067</v>
      </c>
      <c r="T38" s="89"/>
      <c r="U38" s="87"/>
      <c r="V38" s="87"/>
      <c r="W38" s="87"/>
      <c r="X38" s="87"/>
      <c r="Y38" s="87"/>
      <c r="Z38" s="62"/>
      <c r="AA38" s="62"/>
      <c r="AB38" s="62"/>
    </row>
    <row r="39" spans="1:28" s="57" customFormat="1" ht="15" x14ac:dyDescent="0.25">
      <c r="A39" s="7"/>
      <c r="B39" s="11"/>
      <c r="C39" s="11"/>
      <c r="D39" s="10"/>
      <c r="E39" s="10"/>
      <c r="F39" s="10"/>
      <c r="G39" s="10"/>
      <c r="H39" s="26"/>
      <c r="I39" s="26"/>
      <c r="J39" s="26"/>
      <c r="K39" s="26"/>
      <c r="L39" s="10"/>
      <c r="M39" s="10"/>
      <c r="N39" s="10"/>
      <c r="O39" s="10"/>
      <c r="P39" s="10"/>
      <c r="Q39" s="10"/>
      <c r="R39" s="10"/>
      <c r="S39" s="10"/>
      <c r="T39" s="77"/>
      <c r="U39" s="92"/>
      <c r="V39" s="92"/>
      <c r="W39" s="92"/>
      <c r="X39" s="79"/>
      <c r="Y39" s="79"/>
      <c r="Z39" s="54"/>
      <c r="AA39" s="54"/>
      <c r="AB39" s="54"/>
    </row>
    <row r="40" spans="1:28" s="57" customFormat="1" ht="40.950000000000003" customHeight="1" thickBot="1" x14ac:dyDescent="0.3">
      <c r="A40" s="7"/>
      <c r="B40" s="11"/>
      <c r="C40" s="11"/>
      <c r="D40" s="10"/>
      <c r="E40" s="10"/>
      <c r="F40" s="10"/>
      <c r="G40" s="10"/>
      <c r="H40" s="26"/>
      <c r="I40" s="26"/>
      <c r="J40" s="26"/>
      <c r="K40" s="26"/>
      <c r="L40" s="10"/>
      <c r="M40" s="24"/>
      <c r="N40" s="24"/>
      <c r="O40" s="113"/>
      <c r="P40" s="113"/>
      <c r="Q40" s="107" t="s">
        <v>1063</v>
      </c>
      <c r="R40" s="107" t="s">
        <v>1064</v>
      </c>
      <c r="S40" s="107" t="s">
        <v>1065</v>
      </c>
      <c r="T40" s="77"/>
      <c r="U40" s="78"/>
      <c r="V40" s="78"/>
      <c r="W40" s="78"/>
      <c r="X40" s="79"/>
      <c r="Y40" s="79"/>
      <c r="Z40" s="54"/>
      <c r="AA40" s="54"/>
      <c r="AB40" s="54"/>
    </row>
    <row r="41" spans="1:28" s="57" customFormat="1" ht="27" customHeight="1" x14ac:dyDescent="0.25">
      <c r="A41" s="76" t="s">
        <v>1027</v>
      </c>
      <c r="B41" s="21" t="str">
        <f>IFERROR(VLOOKUP(1,Sheet1!F:G,2,FALSE),"")</f>
        <v>Allan Hancock Joint Community College District</v>
      </c>
      <c r="C41" s="11"/>
      <c r="D41" s="19"/>
      <c r="E41" s="19"/>
      <c r="F41" s="19"/>
      <c r="G41" s="19"/>
      <c r="H41" s="26"/>
      <c r="I41" s="26"/>
      <c r="J41" s="26"/>
      <c r="K41" s="26"/>
      <c r="L41" s="10"/>
      <c r="M41" s="24"/>
      <c r="N41" s="24"/>
      <c r="O41" s="155" t="s">
        <v>56</v>
      </c>
      <c r="P41" s="155"/>
      <c r="Q41" s="108">
        <f>R41</f>
        <v>630850</v>
      </c>
      <c r="R41" s="108">
        <f>IFERROR(INDEX(Sheet1!H:H,MATCH(U49,Sheet1!E:E,0)),"")</f>
        <v>630850</v>
      </c>
      <c r="S41" s="108">
        <f>IFERROR(INDEX(Sheet1!J:J,MATCH(U49,Sheet1!E:E,0)),"")</f>
        <v>663431</v>
      </c>
      <c r="T41" s="77"/>
      <c r="U41" s="78"/>
      <c r="V41" s="78"/>
      <c r="W41" s="78"/>
      <c r="X41" s="79"/>
      <c r="Y41" s="79"/>
      <c r="Z41" s="54"/>
      <c r="AA41" s="54"/>
      <c r="AB41" s="54"/>
    </row>
    <row r="42" spans="1:28" s="57" customFormat="1" ht="25.95" customHeight="1" x14ac:dyDescent="0.25">
      <c r="A42" s="7"/>
      <c r="B42" s="20"/>
      <c r="C42" s="11"/>
      <c r="D42" s="11"/>
      <c r="E42" s="11"/>
      <c r="F42" s="11"/>
      <c r="G42" s="11"/>
      <c r="H42" s="26"/>
      <c r="I42" s="26"/>
      <c r="J42" s="26"/>
      <c r="K42" s="26"/>
      <c r="L42" s="10"/>
      <c r="M42" s="24"/>
      <c r="N42" s="24"/>
      <c r="O42" s="156" t="s">
        <v>2</v>
      </c>
      <c r="P42" s="156"/>
      <c r="Q42" s="109" t="str">
        <f>IF(Q41=F56," - ",IF(Q41-F56&gt;0,TEXT(Q41-F56,"$#,###")&amp;" ▼",TEXT(ABS(Q41-F56),"$#,###")&amp;" ▲"))</f>
        <v>$630,850 ▼</v>
      </c>
      <c r="R42" s="109" t="str">
        <f>IF(I56=R41," - ",IF(R41-I56&gt;0,TEXT(R41-I56,"$#,###")&amp;" ▼",TEXT(ABS(R41-I56),"$#,###")&amp;" ▲"))</f>
        <v>$630,850 ▼</v>
      </c>
      <c r="S42" s="109" t="str">
        <f>IF(L56=S41," - ",IF(S41-L56&gt;0,TEXT(S41-L56,"$#,###")&amp;" ▼",TEXT(ABS(S41-L56),"$#,###")&amp;" ▲"))</f>
        <v>$663,431 ▼</v>
      </c>
      <c r="T42" s="77"/>
      <c r="U42" s="78"/>
      <c r="V42" s="78"/>
      <c r="W42" s="78"/>
      <c r="X42" s="79"/>
      <c r="Y42" s="79"/>
      <c r="Z42" s="54"/>
      <c r="AA42" s="54"/>
      <c r="AB42" s="54"/>
    </row>
    <row r="43" spans="1:28" s="57" customFormat="1" ht="25.95" customHeight="1" x14ac:dyDescent="0.25">
      <c r="A43" s="7"/>
      <c r="B43" s="7"/>
      <c r="C43" s="152" t="str">
        <f>IF(ISNA(Sheet1!B43),"Please select from the list of member agencies affiliated with the selected Consortium","")</f>
        <v/>
      </c>
      <c r="D43" s="152"/>
      <c r="E43" s="152"/>
      <c r="F43" s="152"/>
      <c r="G43" s="152"/>
      <c r="H43" s="31"/>
      <c r="I43" s="31"/>
      <c r="J43" s="31"/>
      <c r="K43" s="31"/>
      <c r="L43" s="13"/>
      <c r="M43" s="24"/>
      <c r="N43" s="24"/>
      <c r="O43" s="156" t="s">
        <v>12</v>
      </c>
      <c r="P43" s="156"/>
      <c r="Q43" s="109" t="str">
        <f>IF(F64=Q41," - ",IF(Q41-F64&gt;0,TEXT(Q41-F64,"$#,###")&amp;" ▼",TEXT(ABS(Q41-F64),"$#,###")&amp;" ▲"))</f>
        <v>$630,850 ▼</v>
      </c>
      <c r="R43" s="109" t="str">
        <f>IF(I64=R41," - ",IF(R41-I64&gt;0,TEXT(R41-I64,"$#,###")&amp;" ▼",TEXT(ABS(R41-I64),"$#,###")&amp;" ▲"))</f>
        <v>$630,850 ▼</v>
      </c>
      <c r="S43" s="109" t="str">
        <f>IF(L64=S41," - ",IF(S41-L64&gt;0,TEXT(S41-L64,"$#,###")&amp;" ▼",TEXT(ABS(S41-L64),"$#,###")&amp;" ▲"))</f>
        <v>$663,431 ▼</v>
      </c>
      <c r="T43" s="77"/>
      <c r="U43" s="81"/>
      <c r="V43" s="81"/>
      <c r="W43" s="81"/>
      <c r="X43" s="79"/>
      <c r="Y43" s="79"/>
      <c r="Z43" s="54"/>
      <c r="AA43" s="54"/>
      <c r="AB43" s="54"/>
    </row>
    <row r="44" spans="1:28" s="57" customFormat="1" ht="25.95" customHeight="1" x14ac:dyDescent="0.25">
      <c r="A44" s="7"/>
      <c r="B44" s="7"/>
      <c r="C44" s="48"/>
      <c r="D44" s="71"/>
      <c r="E44" s="71"/>
      <c r="F44" s="71"/>
      <c r="G44" s="71"/>
      <c r="H44" s="31"/>
      <c r="I44" s="31"/>
      <c r="J44" s="31"/>
      <c r="K44" s="31"/>
      <c r="L44" s="13"/>
      <c r="M44" s="24"/>
      <c r="N44" s="24"/>
      <c r="O44" s="154" t="s">
        <v>1052</v>
      </c>
      <c r="P44" s="154"/>
      <c r="Q44" s="110" t="str">
        <f>IF(F75=Q41," - ",IF(Q41-F75&gt;0,TEXT(Q41-F75,"$#,###")&amp;" ▼",TEXT(ABS(Q41-F75),"$#,###")&amp;" ▲"))</f>
        <v>$630,850 ▼</v>
      </c>
      <c r="R44" s="110" t="str">
        <f>IF(I75=R41," - ",IF(R41-I75&gt;0,TEXT(R41-I75,"$#,###")&amp;" ▼",TEXT(ABS(R41-I75),"$#,###")&amp;" ▲"))</f>
        <v>$630,850 ▼</v>
      </c>
      <c r="S44" s="110"/>
      <c r="T44" s="77"/>
      <c r="U44" s="81"/>
      <c r="V44" s="81"/>
      <c r="W44" s="81"/>
      <c r="X44" s="79"/>
      <c r="Y44" s="79"/>
      <c r="Z44" s="54"/>
      <c r="AA44" s="54"/>
      <c r="AB44" s="54"/>
    </row>
    <row r="45" spans="1:28" s="93" customFormat="1" ht="15" x14ac:dyDescent="0.25">
      <c r="A45" s="33" t="s">
        <v>78</v>
      </c>
      <c r="B45" s="34" t="s">
        <v>79</v>
      </c>
      <c r="C45" s="34" t="s">
        <v>80</v>
      </c>
      <c r="D45" s="35" t="s">
        <v>1057</v>
      </c>
      <c r="E45" s="35" t="s">
        <v>1058</v>
      </c>
      <c r="F45" s="35" t="s">
        <v>1059</v>
      </c>
      <c r="G45" s="35" t="s">
        <v>81</v>
      </c>
      <c r="H45" s="35" t="s">
        <v>82</v>
      </c>
      <c r="I45" s="35" t="s">
        <v>1056</v>
      </c>
      <c r="J45" s="35" t="s">
        <v>1060</v>
      </c>
      <c r="K45" s="29" t="s">
        <v>1071</v>
      </c>
      <c r="L45" s="35" t="s">
        <v>83</v>
      </c>
      <c r="M45" s="35" t="s">
        <v>84</v>
      </c>
      <c r="N45" s="35" t="s">
        <v>85</v>
      </c>
      <c r="O45" s="35" t="s">
        <v>86</v>
      </c>
      <c r="P45" s="35" t="s">
        <v>87</v>
      </c>
      <c r="Q45" s="35" t="s">
        <v>88</v>
      </c>
      <c r="R45" s="35" t="s">
        <v>89</v>
      </c>
      <c r="S45" s="35" t="s">
        <v>90</v>
      </c>
      <c r="T45" s="89" t="s">
        <v>91</v>
      </c>
      <c r="U45" s="87" t="s">
        <v>92</v>
      </c>
      <c r="V45" s="87" t="s">
        <v>93</v>
      </c>
      <c r="W45" s="87" t="s">
        <v>94</v>
      </c>
      <c r="X45" s="79"/>
      <c r="Y45" s="79"/>
      <c r="Z45" s="79"/>
      <c r="AA45" s="79"/>
      <c r="AB45" s="79"/>
    </row>
    <row r="46" spans="1:28" s="57" customFormat="1" ht="33" customHeight="1" x14ac:dyDescent="0.25">
      <c r="A46" s="7"/>
      <c r="B46" s="14"/>
      <c r="C46" s="11"/>
      <c r="D46" s="137" t="s">
        <v>60</v>
      </c>
      <c r="E46" s="138"/>
      <c r="F46" s="138"/>
      <c r="G46" s="138"/>
      <c r="H46" s="138"/>
      <c r="I46" s="138"/>
      <c r="J46" s="139"/>
      <c r="K46" s="27"/>
      <c r="L46" s="126" t="s">
        <v>67</v>
      </c>
      <c r="M46" s="127"/>
      <c r="N46" s="127"/>
      <c r="O46" s="127"/>
      <c r="P46" s="127"/>
      <c r="Q46" s="127"/>
      <c r="R46" s="127"/>
      <c r="S46" s="128"/>
      <c r="T46" s="77"/>
      <c r="U46" s="81"/>
      <c r="V46" s="81"/>
      <c r="W46" s="81"/>
      <c r="X46" s="79"/>
      <c r="Y46" s="79"/>
      <c r="Z46" s="54"/>
      <c r="AA46" s="54"/>
      <c r="AB46" s="54"/>
    </row>
    <row r="47" spans="1:28" s="57" customFormat="1" ht="15" x14ac:dyDescent="0.25">
      <c r="A47" s="33"/>
      <c r="B47" s="34" t="s">
        <v>79</v>
      </c>
      <c r="C47" s="34" t="s">
        <v>80</v>
      </c>
      <c r="D47" s="140" t="s">
        <v>1053</v>
      </c>
      <c r="E47" s="140"/>
      <c r="F47" s="140"/>
      <c r="G47" s="140" t="s">
        <v>1054</v>
      </c>
      <c r="H47" s="140"/>
      <c r="I47" s="140"/>
      <c r="J47" s="141" t="s">
        <v>1055</v>
      </c>
      <c r="K47" s="28"/>
      <c r="L47" s="129"/>
      <c r="M47" s="130"/>
      <c r="N47" s="130"/>
      <c r="O47" s="130"/>
      <c r="P47" s="130"/>
      <c r="Q47" s="130"/>
      <c r="R47" s="130"/>
      <c r="S47" s="131"/>
      <c r="T47" s="77"/>
      <c r="U47" s="78"/>
      <c r="V47" s="78"/>
      <c r="W47" s="78"/>
      <c r="X47" s="79"/>
      <c r="Y47" s="79"/>
      <c r="Z47" s="54"/>
      <c r="AA47" s="54"/>
      <c r="AB47" s="54"/>
    </row>
    <row r="48" spans="1:28" s="57" customFormat="1" ht="28.2" thickBot="1" x14ac:dyDescent="0.3">
      <c r="A48" s="32"/>
      <c r="B48" s="133" t="s">
        <v>2</v>
      </c>
      <c r="C48" s="134"/>
      <c r="D48" s="49" t="s">
        <v>13</v>
      </c>
      <c r="E48" s="49" t="s">
        <v>14</v>
      </c>
      <c r="F48" s="50" t="s">
        <v>11</v>
      </c>
      <c r="G48" s="49" t="s">
        <v>13</v>
      </c>
      <c r="H48" s="49" t="s">
        <v>14</v>
      </c>
      <c r="I48" s="50" t="s">
        <v>11</v>
      </c>
      <c r="J48" s="142"/>
      <c r="K48" s="28"/>
      <c r="L48" s="51" t="s">
        <v>15</v>
      </c>
      <c r="M48" s="51" t="s">
        <v>16</v>
      </c>
      <c r="N48" s="51" t="s">
        <v>17</v>
      </c>
      <c r="O48" s="51" t="s">
        <v>18</v>
      </c>
      <c r="P48" s="51" t="s">
        <v>19</v>
      </c>
      <c r="Q48" s="51" t="s">
        <v>20</v>
      </c>
      <c r="R48" s="51" t="s">
        <v>1062</v>
      </c>
      <c r="S48" s="72" t="s">
        <v>11</v>
      </c>
      <c r="T48" s="77"/>
      <c r="U48" s="78"/>
      <c r="V48" s="78"/>
      <c r="W48" s="78"/>
      <c r="X48" s="79"/>
      <c r="Y48" s="79"/>
      <c r="Z48" s="54"/>
      <c r="AA48" s="54"/>
      <c r="AB48" s="54"/>
    </row>
    <row r="49" spans="1:29" x14ac:dyDescent="0.3">
      <c r="A49" s="33" t="str">
        <f t="shared" ref="A49:A55" si="24">$B$4</f>
        <v>01 Allan Hancock</v>
      </c>
      <c r="B49" s="143" t="s">
        <v>1</v>
      </c>
      <c r="C49" s="144"/>
      <c r="D49" s="1">
        <v>0</v>
      </c>
      <c r="E49" s="1">
        <v>0</v>
      </c>
      <c r="F49" s="99">
        <f>SUM(D49:E49)</f>
        <v>0</v>
      </c>
      <c r="G49" s="1">
        <v>0</v>
      </c>
      <c r="H49" s="1">
        <v>0</v>
      </c>
      <c r="I49" s="99">
        <f>SUM(G49:H49)</f>
        <v>0</v>
      </c>
      <c r="J49" s="114">
        <f>IF(F49-I49=0,0,IF(F49-I49&gt;0,TEXT(ABS(F49-I49),"$#,###")&amp;" ▼",TEXT(ABS(F49-I49),"$#,###")&amp;" ▲"))</f>
        <v>0</v>
      </c>
      <c r="K49" s="28" t="s">
        <v>2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94">
        <f t="shared" ref="S49:S55" si="25">SUM(L49:R49)</f>
        <v>0</v>
      </c>
      <c r="T49" s="85" t="str">
        <f>B41</f>
        <v>Allan Hancock Joint Community College District</v>
      </c>
      <c r="U49" s="86" t="str">
        <f>INDEX(Sheet1!E:E,MATCH($B$4&amp;B41,Sheet1!D:D,0))</f>
        <v>448_Allan Hancock Joint Community College District</v>
      </c>
      <c r="V49" s="87" t="str">
        <f ca="1">Sheet1!$B$8</f>
        <v>01-Allan-Hancock_171211155522</v>
      </c>
      <c r="W49" s="87" t="str">
        <f ca="1">Sheet1!$B$10</f>
        <v>Copy of aebg_consortiumexpenditures_160722.xlsm</v>
      </c>
    </row>
    <row r="50" spans="1:29" x14ac:dyDescent="0.3">
      <c r="A50" s="33" t="str">
        <f t="shared" si="24"/>
        <v>01 Allan Hancock</v>
      </c>
      <c r="B50" s="135" t="s">
        <v>5</v>
      </c>
      <c r="C50" s="136"/>
      <c r="D50" s="2">
        <v>0</v>
      </c>
      <c r="E50" s="2">
        <v>0</v>
      </c>
      <c r="F50" s="100">
        <f t="shared" ref="F50:F55" si="26">SUM(D50:E50)</f>
        <v>0</v>
      </c>
      <c r="G50" s="2">
        <v>0</v>
      </c>
      <c r="H50" s="2">
        <v>0</v>
      </c>
      <c r="I50" s="100">
        <f t="shared" ref="I50:I55" si="27">SUM(G50:H50)</f>
        <v>0</v>
      </c>
      <c r="J50" s="114">
        <f t="shared" ref="J50:J55" si="28">IF(F50-I50=0,0,IF(F50-I50&gt;0,TEXT(ABS(F50-I50),"$#,###")&amp;" ▼",TEXT(ABS(F50-I50),"$#,###")&amp;" ▲"))</f>
        <v>0</v>
      </c>
      <c r="K50" s="28" t="s">
        <v>2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94">
        <f t="shared" si="25"/>
        <v>0</v>
      </c>
      <c r="T50" s="89" t="str">
        <f t="shared" ref="T50:U55" si="29">T49</f>
        <v>Allan Hancock Joint Community College District</v>
      </c>
      <c r="U50" s="87" t="str">
        <f t="shared" si="29"/>
        <v>448_Allan Hancock Joint Community College District</v>
      </c>
      <c r="V50" s="87" t="str">
        <f ca="1">Sheet1!$B$8</f>
        <v>01-Allan-Hancock_171211155522</v>
      </c>
      <c r="W50" s="87" t="str">
        <f ca="1">Sheet1!$B$10</f>
        <v>Copy of aebg_consortiumexpenditures_160722.xlsm</v>
      </c>
    </row>
    <row r="51" spans="1:29" ht="15" x14ac:dyDescent="0.25">
      <c r="A51" s="33" t="str">
        <f t="shared" si="24"/>
        <v>01 Allan Hancock</v>
      </c>
      <c r="B51" s="135" t="s">
        <v>6</v>
      </c>
      <c r="C51" s="136"/>
      <c r="D51" s="2">
        <v>0</v>
      </c>
      <c r="E51" s="2">
        <v>0</v>
      </c>
      <c r="F51" s="100">
        <f t="shared" si="26"/>
        <v>0</v>
      </c>
      <c r="G51" s="2">
        <v>0</v>
      </c>
      <c r="H51" s="2">
        <v>0</v>
      </c>
      <c r="I51" s="100">
        <f t="shared" si="27"/>
        <v>0</v>
      </c>
      <c r="J51" s="114">
        <f t="shared" si="28"/>
        <v>0</v>
      </c>
      <c r="K51" s="28" t="s">
        <v>2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94">
        <f t="shared" si="25"/>
        <v>0</v>
      </c>
      <c r="T51" s="89" t="str">
        <f t="shared" si="29"/>
        <v>Allan Hancock Joint Community College District</v>
      </c>
      <c r="U51" s="87" t="str">
        <f t="shared" si="29"/>
        <v>448_Allan Hancock Joint Community College District</v>
      </c>
      <c r="V51" s="87" t="str">
        <f ca="1">Sheet1!$B$8</f>
        <v>01-Allan-Hancock_171211155522</v>
      </c>
      <c r="W51" s="87" t="str">
        <f ca="1">Sheet1!$B$10</f>
        <v>Copy of aebg_consortiumexpenditures_160722.xlsm</v>
      </c>
      <c r="X51" s="93"/>
      <c r="Y51" s="93"/>
      <c r="Z51" s="57"/>
      <c r="AA51" s="57"/>
      <c r="AB51" s="57"/>
      <c r="AC51" s="57"/>
    </row>
    <row r="52" spans="1:29" ht="15" x14ac:dyDescent="0.25">
      <c r="A52" s="33" t="str">
        <f t="shared" si="24"/>
        <v>01 Allan Hancock</v>
      </c>
      <c r="B52" s="135" t="s">
        <v>7</v>
      </c>
      <c r="C52" s="136"/>
      <c r="D52" s="2">
        <v>0</v>
      </c>
      <c r="E52" s="2">
        <v>0</v>
      </c>
      <c r="F52" s="100">
        <f t="shared" si="26"/>
        <v>0</v>
      </c>
      <c r="G52" s="2">
        <v>0</v>
      </c>
      <c r="H52" s="2">
        <v>0</v>
      </c>
      <c r="I52" s="100">
        <f t="shared" si="27"/>
        <v>0</v>
      </c>
      <c r="J52" s="114">
        <f t="shared" si="28"/>
        <v>0</v>
      </c>
      <c r="K52" s="28" t="s">
        <v>2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94">
        <f t="shared" si="25"/>
        <v>0</v>
      </c>
      <c r="T52" s="89" t="str">
        <f t="shared" si="29"/>
        <v>Allan Hancock Joint Community College District</v>
      </c>
      <c r="U52" s="87" t="str">
        <f t="shared" si="29"/>
        <v>448_Allan Hancock Joint Community College District</v>
      </c>
      <c r="V52" s="87" t="str">
        <f ca="1">Sheet1!$B$8</f>
        <v>01-Allan-Hancock_171211155522</v>
      </c>
      <c r="W52" s="87" t="str">
        <f ca="1">Sheet1!$B$10</f>
        <v>Copy of aebg_consortiumexpenditures_160722.xlsm</v>
      </c>
      <c r="X52" s="93"/>
      <c r="Y52" s="93"/>
      <c r="Z52" s="57"/>
      <c r="AA52" s="57"/>
      <c r="AB52" s="57"/>
      <c r="AC52" s="57"/>
    </row>
    <row r="53" spans="1:29" ht="15" x14ac:dyDescent="0.25">
      <c r="A53" s="33" t="str">
        <f t="shared" si="24"/>
        <v>01 Allan Hancock</v>
      </c>
      <c r="B53" s="135" t="s">
        <v>8</v>
      </c>
      <c r="C53" s="136"/>
      <c r="D53" s="2">
        <v>0</v>
      </c>
      <c r="E53" s="2">
        <v>0</v>
      </c>
      <c r="F53" s="100">
        <f t="shared" si="26"/>
        <v>0</v>
      </c>
      <c r="G53" s="2">
        <v>0</v>
      </c>
      <c r="H53" s="2">
        <v>0</v>
      </c>
      <c r="I53" s="100">
        <f t="shared" si="27"/>
        <v>0</v>
      </c>
      <c r="J53" s="114">
        <f t="shared" si="28"/>
        <v>0</v>
      </c>
      <c r="K53" s="28" t="s">
        <v>2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94">
        <f t="shared" si="25"/>
        <v>0</v>
      </c>
      <c r="T53" s="89" t="str">
        <f t="shared" si="29"/>
        <v>Allan Hancock Joint Community College District</v>
      </c>
      <c r="U53" s="87" t="str">
        <f t="shared" si="29"/>
        <v>448_Allan Hancock Joint Community College District</v>
      </c>
      <c r="V53" s="87" t="str">
        <f ca="1">Sheet1!$B$8</f>
        <v>01-Allan-Hancock_171211155522</v>
      </c>
      <c r="W53" s="87" t="str">
        <f ca="1">Sheet1!$B$10</f>
        <v>Copy of aebg_consortiumexpenditures_160722.xlsm</v>
      </c>
      <c r="X53" s="93"/>
      <c r="Y53" s="93"/>
      <c r="Z53" s="57"/>
      <c r="AA53" s="57"/>
      <c r="AB53" s="57"/>
      <c r="AC53" s="57"/>
    </row>
    <row r="54" spans="1:29" ht="15" x14ac:dyDescent="0.25">
      <c r="A54" s="33" t="str">
        <f t="shared" si="24"/>
        <v>01 Allan Hancock</v>
      </c>
      <c r="B54" s="135" t="s">
        <v>9</v>
      </c>
      <c r="C54" s="136"/>
      <c r="D54" s="2">
        <v>0</v>
      </c>
      <c r="E54" s="2">
        <v>0</v>
      </c>
      <c r="F54" s="100">
        <f t="shared" si="26"/>
        <v>0</v>
      </c>
      <c r="G54" s="2">
        <v>0</v>
      </c>
      <c r="H54" s="2">
        <v>0</v>
      </c>
      <c r="I54" s="100">
        <f t="shared" si="27"/>
        <v>0</v>
      </c>
      <c r="J54" s="114">
        <f t="shared" si="28"/>
        <v>0</v>
      </c>
      <c r="K54" s="28" t="s">
        <v>2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94">
        <f t="shared" si="25"/>
        <v>0</v>
      </c>
      <c r="T54" s="89" t="str">
        <f t="shared" si="29"/>
        <v>Allan Hancock Joint Community College District</v>
      </c>
      <c r="U54" s="87" t="str">
        <f t="shared" si="29"/>
        <v>448_Allan Hancock Joint Community College District</v>
      </c>
      <c r="V54" s="87" t="str">
        <f ca="1">Sheet1!$B$8</f>
        <v>01-Allan-Hancock_171211155522</v>
      </c>
      <c r="W54" s="87" t="str">
        <f ca="1">Sheet1!$B$10</f>
        <v>Copy of aebg_consortiumexpenditures_160722.xlsm</v>
      </c>
      <c r="X54" s="93"/>
      <c r="Y54" s="93"/>
      <c r="Z54" s="57"/>
      <c r="AA54" s="57"/>
      <c r="AB54" s="57"/>
      <c r="AC54" s="57"/>
    </row>
    <row r="55" spans="1:29" thickBot="1" x14ac:dyDescent="0.3">
      <c r="A55" s="33" t="str">
        <f t="shared" si="24"/>
        <v>01 Allan Hancock</v>
      </c>
      <c r="B55" s="147" t="s">
        <v>10</v>
      </c>
      <c r="C55" s="148"/>
      <c r="D55" s="3">
        <v>0</v>
      </c>
      <c r="E55" s="4">
        <v>0</v>
      </c>
      <c r="F55" s="101">
        <f t="shared" si="26"/>
        <v>0</v>
      </c>
      <c r="G55" s="3">
        <v>0</v>
      </c>
      <c r="H55" s="4">
        <v>0</v>
      </c>
      <c r="I55" s="101">
        <f t="shared" si="27"/>
        <v>0</v>
      </c>
      <c r="J55" s="115">
        <f t="shared" si="28"/>
        <v>0</v>
      </c>
      <c r="K55" s="28" t="s">
        <v>2</v>
      </c>
      <c r="L55" s="3">
        <v>0</v>
      </c>
      <c r="M55" s="4">
        <v>0</v>
      </c>
      <c r="N55" s="3">
        <v>0</v>
      </c>
      <c r="O55" s="4">
        <v>0</v>
      </c>
      <c r="P55" s="3">
        <v>0</v>
      </c>
      <c r="Q55" s="4">
        <v>0</v>
      </c>
      <c r="R55" s="3">
        <v>0</v>
      </c>
      <c r="S55" s="95">
        <f t="shared" si="25"/>
        <v>0</v>
      </c>
      <c r="T55" s="89" t="str">
        <f t="shared" si="29"/>
        <v>Allan Hancock Joint Community College District</v>
      </c>
      <c r="U55" s="87" t="str">
        <f t="shared" si="29"/>
        <v>448_Allan Hancock Joint Community College District</v>
      </c>
      <c r="V55" s="87" t="str">
        <f ca="1">Sheet1!$B$8</f>
        <v>01-Allan-Hancock_171211155522</v>
      </c>
      <c r="W55" s="87" t="str">
        <f ca="1">Sheet1!$B$10</f>
        <v>Copy of aebg_consortiumexpenditures_160722.xlsm</v>
      </c>
      <c r="X55" s="93"/>
      <c r="Y55" s="93"/>
      <c r="Z55" s="57"/>
      <c r="AA55" s="57"/>
      <c r="AB55" s="57"/>
      <c r="AC55" s="57"/>
    </row>
    <row r="56" spans="1:29" thickTop="1" x14ac:dyDescent="0.25">
      <c r="A56" s="33"/>
      <c r="B56" s="149" t="s">
        <v>11</v>
      </c>
      <c r="C56" s="150"/>
      <c r="D56" s="96">
        <f t="shared" ref="D56:E56" si="30">SUM(D49:D55)</f>
        <v>0</v>
      </c>
      <c r="E56" s="96">
        <f t="shared" si="30"/>
        <v>0</v>
      </c>
      <c r="F56" s="102">
        <f>SUM(F49:F55)</f>
        <v>0</v>
      </c>
      <c r="G56" s="96">
        <f>SUM(G49:G55)</f>
        <v>0</v>
      </c>
      <c r="H56" s="96">
        <f>SUM(H49:H55)</f>
        <v>0</v>
      </c>
      <c r="I56" s="102">
        <f>SUM(I49:I55)</f>
        <v>0</v>
      </c>
      <c r="J56" s="114">
        <f>IF(F56-I56=0,0,IF(F56-I56&gt;0,TEXT(ABS(F56-I56),"$#,###")&amp;" ▼",TEXT(ABS(F56-I56),"$#,###")&amp;" ▲"))</f>
        <v>0</v>
      </c>
      <c r="K56" s="29"/>
      <c r="L56" s="96">
        <f t="shared" ref="L56:R56" si="31">SUM(L49:L55)</f>
        <v>0</v>
      </c>
      <c r="M56" s="96">
        <f t="shared" si="31"/>
        <v>0</v>
      </c>
      <c r="N56" s="96">
        <f t="shared" si="31"/>
        <v>0</v>
      </c>
      <c r="O56" s="96">
        <f t="shared" si="31"/>
        <v>0</v>
      </c>
      <c r="P56" s="96">
        <f t="shared" si="31"/>
        <v>0</v>
      </c>
      <c r="Q56" s="96">
        <f t="shared" si="31"/>
        <v>0</v>
      </c>
      <c r="R56" s="96">
        <f t="shared" si="31"/>
        <v>0</v>
      </c>
      <c r="S56" s="96">
        <f>SUM(S49:S55)</f>
        <v>0</v>
      </c>
      <c r="T56" s="89"/>
      <c r="U56" s="87"/>
      <c r="V56" s="87"/>
      <c r="W56" s="87"/>
      <c r="X56" s="93"/>
      <c r="Y56" s="93"/>
      <c r="Z56" s="57"/>
      <c r="AA56" s="57"/>
      <c r="AB56" s="57"/>
      <c r="AC56" s="57"/>
    </row>
    <row r="57" spans="1:29" ht="15" x14ac:dyDescent="0.25">
      <c r="A57" s="33"/>
      <c r="B57" s="5"/>
      <c r="C57" s="5"/>
      <c r="D57" s="6"/>
      <c r="E57" s="6"/>
      <c r="F57" s="6"/>
      <c r="G57" s="6"/>
      <c r="H57" s="6"/>
      <c r="I57" s="6"/>
      <c r="J57" s="116"/>
      <c r="K57" s="28"/>
      <c r="L57" s="6"/>
      <c r="M57" s="6"/>
      <c r="N57" s="6"/>
      <c r="O57" s="6"/>
      <c r="P57" s="6"/>
      <c r="Q57" s="6"/>
      <c r="R57" s="6"/>
      <c r="S57" s="6"/>
      <c r="T57" s="89"/>
      <c r="U57" s="87"/>
      <c r="V57" s="87"/>
      <c r="W57" s="87"/>
      <c r="X57" s="93"/>
      <c r="Y57" s="93"/>
      <c r="Z57" s="57"/>
      <c r="AA57" s="57"/>
      <c r="AB57" s="57"/>
      <c r="AC57" s="57"/>
    </row>
    <row r="58" spans="1:29" ht="28.2" thickBot="1" x14ac:dyDescent="0.3">
      <c r="A58" s="33"/>
      <c r="B58" s="133" t="s">
        <v>12</v>
      </c>
      <c r="C58" s="134"/>
      <c r="D58" s="51" t="s">
        <v>13</v>
      </c>
      <c r="E58" s="51" t="s">
        <v>14</v>
      </c>
      <c r="F58" s="52" t="s">
        <v>11</v>
      </c>
      <c r="G58" s="51" t="s">
        <v>13</v>
      </c>
      <c r="H58" s="51" t="s">
        <v>14</v>
      </c>
      <c r="I58" s="52" t="s">
        <v>11</v>
      </c>
      <c r="J58" s="117" t="s">
        <v>1055</v>
      </c>
      <c r="K58" s="28"/>
      <c r="L58" s="51" t="s">
        <v>15</v>
      </c>
      <c r="M58" s="51" t="s">
        <v>16</v>
      </c>
      <c r="N58" s="51" t="s">
        <v>17</v>
      </c>
      <c r="O58" s="51" t="s">
        <v>18</v>
      </c>
      <c r="P58" s="51" t="s">
        <v>19</v>
      </c>
      <c r="Q58" s="51" t="s">
        <v>20</v>
      </c>
      <c r="R58" s="51" t="s">
        <v>1062</v>
      </c>
      <c r="S58" s="72" t="s">
        <v>11</v>
      </c>
      <c r="T58" s="89"/>
      <c r="U58" s="87"/>
      <c r="V58" s="87"/>
      <c r="W58" s="87"/>
      <c r="X58" s="93"/>
      <c r="Y58" s="93"/>
      <c r="Z58" s="57"/>
      <c r="AA58" s="57"/>
      <c r="AB58" s="57"/>
      <c r="AC58" s="57"/>
    </row>
    <row r="59" spans="1:29" ht="15" x14ac:dyDescent="0.25">
      <c r="A59" s="33" t="str">
        <f>$B$4</f>
        <v>01 Allan Hancock</v>
      </c>
      <c r="B59" s="143" t="s">
        <v>21</v>
      </c>
      <c r="C59" s="144"/>
      <c r="D59" s="1">
        <v>0</v>
      </c>
      <c r="E59" s="1">
        <v>0</v>
      </c>
      <c r="F59" s="99">
        <f>SUM(D59:E59)</f>
        <v>0</v>
      </c>
      <c r="G59" s="1">
        <v>0</v>
      </c>
      <c r="H59" s="1">
        <v>0</v>
      </c>
      <c r="I59" s="99">
        <f>SUM(G59:H59)</f>
        <v>0</v>
      </c>
      <c r="J59" s="114">
        <f>IF(F59-I59=0,0,IF(F59-I59&gt;0,TEXT(ABS(F59-I59),"$#,###")&amp;" ▼",TEXT(ABS(F59-I59),"$#,###")&amp;" ▲"))</f>
        <v>0</v>
      </c>
      <c r="K59" s="28" t="s">
        <v>12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97">
        <f>SUM(L59:R59)</f>
        <v>0</v>
      </c>
      <c r="T59" s="89" t="str">
        <f>T55</f>
        <v>Allan Hancock Joint Community College District</v>
      </c>
      <c r="U59" s="87" t="str">
        <f>U55</f>
        <v>448_Allan Hancock Joint Community College District</v>
      </c>
      <c r="V59" s="87" t="str">
        <f ca="1">V55</f>
        <v>01-Allan-Hancock_171211155522</v>
      </c>
      <c r="W59" s="87" t="str">
        <f ca="1">W55</f>
        <v>Copy of aebg_consortiumexpenditures_160722.xlsm</v>
      </c>
      <c r="X59" s="93"/>
      <c r="Y59" s="93"/>
      <c r="Z59" s="57"/>
      <c r="AA59" s="57"/>
      <c r="AB59" s="57"/>
      <c r="AC59" s="57"/>
    </row>
    <row r="60" spans="1:29" ht="15" x14ac:dyDescent="0.25">
      <c r="A60" s="33" t="str">
        <f>$B$4</f>
        <v>01 Allan Hancock</v>
      </c>
      <c r="B60" s="135" t="s">
        <v>22</v>
      </c>
      <c r="C60" s="136"/>
      <c r="D60" s="2">
        <v>0</v>
      </c>
      <c r="E60" s="2">
        <v>0</v>
      </c>
      <c r="F60" s="99">
        <f t="shared" ref="F60:F63" si="32">SUM(D60:E60)</f>
        <v>0</v>
      </c>
      <c r="G60" s="2">
        <v>0</v>
      </c>
      <c r="H60" s="2">
        <v>0</v>
      </c>
      <c r="I60" s="100">
        <f t="shared" ref="I60:I63" si="33">SUM(G60:H60)</f>
        <v>0</v>
      </c>
      <c r="J60" s="114">
        <f t="shared" ref="J60:J64" si="34">IF(F60-I60=0,0,IF(F60-I60&gt;0,TEXT(ABS(F60-I60),"$#,###")&amp;" ▼",TEXT(ABS(F60-I60),"$#,###")&amp;" ▲"))</f>
        <v>0</v>
      </c>
      <c r="K60" s="28" t="s">
        <v>12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94">
        <f>SUM(L60:R60)</f>
        <v>0</v>
      </c>
      <c r="T60" s="89" t="str">
        <f t="shared" ref="T60:W63" si="35">T59</f>
        <v>Allan Hancock Joint Community College District</v>
      </c>
      <c r="U60" s="87" t="str">
        <f t="shared" si="35"/>
        <v>448_Allan Hancock Joint Community College District</v>
      </c>
      <c r="V60" s="87" t="str">
        <f t="shared" ca="1" si="35"/>
        <v>01-Allan-Hancock_171211155522</v>
      </c>
      <c r="W60" s="87" t="str">
        <f t="shared" ca="1" si="35"/>
        <v>Copy of aebg_consortiumexpenditures_160722.xlsm</v>
      </c>
      <c r="X60" s="93"/>
      <c r="Y60" s="93"/>
      <c r="Z60" s="57"/>
      <c r="AA60" s="57"/>
      <c r="AB60" s="57"/>
      <c r="AC60" s="57"/>
    </row>
    <row r="61" spans="1:29" ht="15" x14ac:dyDescent="0.25">
      <c r="A61" s="33" t="str">
        <f>$B$4</f>
        <v>01 Allan Hancock</v>
      </c>
      <c r="B61" s="135" t="s">
        <v>23</v>
      </c>
      <c r="C61" s="136"/>
      <c r="D61" s="2">
        <v>0</v>
      </c>
      <c r="E61" s="2">
        <v>0</v>
      </c>
      <c r="F61" s="99">
        <f t="shared" si="32"/>
        <v>0</v>
      </c>
      <c r="G61" s="2">
        <v>0</v>
      </c>
      <c r="H61" s="2">
        <v>0</v>
      </c>
      <c r="I61" s="100">
        <f t="shared" si="33"/>
        <v>0</v>
      </c>
      <c r="J61" s="114">
        <f t="shared" si="34"/>
        <v>0</v>
      </c>
      <c r="K61" s="28" t="s">
        <v>12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94">
        <f>SUM(L61:R61)</f>
        <v>0</v>
      </c>
      <c r="T61" s="89" t="str">
        <f t="shared" si="35"/>
        <v>Allan Hancock Joint Community College District</v>
      </c>
      <c r="U61" s="87" t="str">
        <f t="shared" si="35"/>
        <v>448_Allan Hancock Joint Community College District</v>
      </c>
      <c r="V61" s="87" t="str">
        <f t="shared" ca="1" si="35"/>
        <v>01-Allan-Hancock_171211155522</v>
      </c>
      <c r="W61" s="87" t="str">
        <f t="shared" ca="1" si="35"/>
        <v>Copy of aebg_consortiumexpenditures_160722.xlsm</v>
      </c>
      <c r="X61" s="93"/>
      <c r="Y61" s="93"/>
      <c r="Z61" s="57"/>
      <c r="AA61" s="57"/>
      <c r="AB61" s="57"/>
      <c r="AC61" s="57"/>
    </row>
    <row r="62" spans="1:29" ht="15" x14ac:dyDescent="0.25">
      <c r="A62" s="33" t="str">
        <f>$B$4</f>
        <v>01 Allan Hancock</v>
      </c>
      <c r="B62" s="135" t="s">
        <v>24</v>
      </c>
      <c r="C62" s="136"/>
      <c r="D62" s="2">
        <v>0</v>
      </c>
      <c r="E62" s="2">
        <v>0</v>
      </c>
      <c r="F62" s="99">
        <f t="shared" si="32"/>
        <v>0</v>
      </c>
      <c r="G62" s="2">
        <v>0</v>
      </c>
      <c r="H62" s="2">
        <v>0</v>
      </c>
      <c r="I62" s="100">
        <f t="shared" si="33"/>
        <v>0</v>
      </c>
      <c r="J62" s="114">
        <f t="shared" si="34"/>
        <v>0</v>
      </c>
      <c r="K62" s="28" t="s">
        <v>12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94">
        <f>SUM(L62:R62)</f>
        <v>0</v>
      </c>
      <c r="T62" s="89" t="str">
        <f t="shared" si="35"/>
        <v>Allan Hancock Joint Community College District</v>
      </c>
      <c r="U62" s="87" t="str">
        <f t="shared" si="35"/>
        <v>448_Allan Hancock Joint Community College District</v>
      </c>
      <c r="V62" s="87" t="str">
        <f t="shared" ca="1" si="35"/>
        <v>01-Allan-Hancock_171211155522</v>
      </c>
      <c r="W62" s="87" t="str">
        <f t="shared" ca="1" si="35"/>
        <v>Copy of aebg_consortiumexpenditures_160722.xlsm</v>
      </c>
      <c r="X62" s="93"/>
      <c r="Y62" s="93"/>
      <c r="Z62" s="57"/>
      <c r="AA62" s="57"/>
      <c r="AB62" s="57"/>
      <c r="AC62" s="57"/>
    </row>
    <row r="63" spans="1:29" thickBot="1" x14ac:dyDescent="0.3">
      <c r="A63" s="33" t="str">
        <f>$B$4</f>
        <v>01 Allan Hancock</v>
      </c>
      <c r="B63" s="135" t="s">
        <v>25</v>
      </c>
      <c r="C63" s="136"/>
      <c r="D63" s="3">
        <v>0</v>
      </c>
      <c r="E63" s="4">
        <v>0</v>
      </c>
      <c r="F63" s="101">
        <f t="shared" si="32"/>
        <v>0</v>
      </c>
      <c r="G63" s="3">
        <v>0</v>
      </c>
      <c r="H63" s="4">
        <v>0</v>
      </c>
      <c r="I63" s="101">
        <f t="shared" si="33"/>
        <v>0</v>
      </c>
      <c r="J63" s="115">
        <f t="shared" si="34"/>
        <v>0</v>
      </c>
      <c r="K63" s="28" t="s">
        <v>12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95">
        <f>SUM(L63:R63)</f>
        <v>0</v>
      </c>
      <c r="T63" s="89" t="str">
        <f t="shared" si="35"/>
        <v>Allan Hancock Joint Community College District</v>
      </c>
      <c r="U63" s="87" t="str">
        <f t="shared" si="35"/>
        <v>448_Allan Hancock Joint Community College District</v>
      </c>
      <c r="V63" s="87" t="str">
        <f t="shared" ca="1" si="35"/>
        <v>01-Allan-Hancock_171211155522</v>
      </c>
      <c r="W63" s="87" t="str">
        <f t="shared" ca="1" si="35"/>
        <v>Copy of aebg_consortiumexpenditures_160722.xlsm</v>
      </c>
      <c r="X63" s="93"/>
      <c r="Y63" s="93"/>
      <c r="Z63" s="57"/>
      <c r="AA63" s="57"/>
      <c r="AB63" s="57"/>
      <c r="AC63" s="57"/>
    </row>
    <row r="64" spans="1:29" thickTop="1" x14ac:dyDescent="0.25">
      <c r="A64" s="33"/>
      <c r="B64" s="145" t="s">
        <v>11</v>
      </c>
      <c r="C64" s="146"/>
      <c r="D64" s="96">
        <f t="shared" ref="D64:E64" si="36">SUM(D59:D63)</f>
        <v>0</v>
      </c>
      <c r="E64" s="96">
        <f t="shared" si="36"/>
        <v>0</v>
      </c>
      <c r="F64" s="102">
        <f>SUM(F59:F63)</f>
        <v>0</v>
      </c>
      <c r="G64" s="96">
        <f>SUM(G59:G63)</f>
        <v>0</v>
      </c>
      <c r="H64" s="96">
        <f>SUM(H59:H63)</f>
        <v>0</v>
      </c>
      <c r="I64" s="102">
        <f>SUM(I59:I63)</f>
        <v>0</v>
      </c>
      <c r="J64" s="114">
        <f t="shared" si="34"/>
        <v>0</v>
      </c>
      <c r="K64" s="29"/>
      <c r="L64" s="96">
        <f t="shared" ref="L64:R64" si="37">SUM(L59:L63)</f>
        <v>0</v>
      </c>
      <c r="M64" s="96">
        <f t="shared" si="37"/>
        <v>0</v>
      </c>
      <c r="N64" s="96">
        <f t="shared" si="37"/>
        <v>0</v>
      </c>
      <c r="O64" s="96">
        <f t="shared" si="37"/>
        <v>0</v>
      </c>
      <c r="P64" s="96">
        <f t="shared" si="37"/>
        <v>0</v>
      </c>
      <c r="Q64" s="96">
        <f t="shared" si="37"/>
        <v>0</v>
      </c>
      <c r="R64" s="96">
        <f t="shared" si="37"/>
        <v>0</v>
      </c>
      <c r="S64" s="96">
        <f>SUM(S59:S63)</f>
        <v>0</v>
      </c>
      <c r="T64" s="89"/>
      <c r="U64" s="87"/>
      <c r="V64" s="87"/>
      <c r="W64" s="87"/>
      <c r="X64" s="93"/>
      <c r="Y64" s="93"/>
      <c r="Z64" s="57"/>
      <c r="AA64" s="57"/>
      <c r="AB64" s="57"/>
      <c r="AC64" s="57"/>
    </row>
    <row r="65" spans="1:29" ht="15" x14ac:dyDescent="0.25">
      <c r="A65" s="33"/>
      <c r="B65" s="5"/>
      <c r="C65" s="5"/>
      <c r="D65" s="6"/>
      <c r="E65" s="6"/>
      <c r="F65" s="6"/>
      <c r="G65" s="6"/>
      <c r="H65" s="6"/>
      <c r="I65" s="6"/>
      <c r="J65" s="116"/>
      <c r="K65" s="28"/>
      <c r="L65" s="6"/>
      <c r="M65" s="6"/>
      <c r="N65" s="6"/>
      <c r="O65" s="6"/>
      <c r="P65" s="6"/>
      <c r="Q65" s="6"/>
      <c r="R65" s="6"/>
      <c r="S65" s="6"/>
      <c r="T65" s="89"/>
      <c r="U65" s="87"/>
      <c r="V65" s="87"/>
      <c r="W65" s="87"/>
      <c r="X65" s="93"/>
      <c r="Y65" s="93"/>
      <c r="Z65" s="57"/>
      <c r="AA65" s="57"/>
      <c r="AB65" s="57"/>
      <c r="AC65" s="57"/>
    </row>
    <row r="66" spans="1:29" ht="28.2" thickBot="1" x14ac:dyDescent="0.3">
      <c r="A66" s="33"/>
      <c r="B66" s="133" t="s">
        <v>26</v>
      </c>
      <c r="C66" s="134"/>
      <c r="D66" s="51" t="s">
        <v>13</v>
      </c>
      <c r="E66" s="51" t="s">
        <v>14</v>
      </c>
      <c r="F66" s="52" t="s">
        <v>11</v>
      </c>
      <c r="G66" s="51" t="s">
        <v>13</v>
      </c>
      <c r="H66" s="51" t="s">
        <v>14</v>
      </c>
      <c r="I66" s="52" t="s">
        <v>11</v>
      </c>
      <c r="J66" s="117" t="s">
        <v>1055</v>
      </c>
      <c r="K66" s="28"/>
      <c r="L66" s="132"/>
      <c r="M66" s="132"/>
      <c r="N66" s="132"/>
      <c r="O66" s="132"/>
      <c r="P66" s="132"/>
      <c r="Q66" s="132"/>
      <c r="R66" s="132"/>
      <c r="S66" s="73"/>
      <c r="T66" s="89"/>
      <c r="U66" s="87"/>
      <c r="V66" s="87"/>
      <c r="W66" s="87"/>
      <c r="X66" s="93"/>
      <c r="Y66" s="93"/>
      <c r="Z66" s="57"/>
      <c r="AA66" s="57"/>
      <c r="AB66" s="57"/>
      <c r="AC66" s="57"/>
    </row>
    <row r="67" spans="1:29" ht="15" x14ac:dyDescent="0.25">
      <c r="A67" s="33" t="str">
        <f>$B$4</f>
        <v>01 Allan Hancock</v>
      </c>
      <c r="B67" s="143" t="s">
        <v>27</v>
      </c>
      <c r="C67" s="144"/>
      <c r="D67" s="1">
        <v>0</v>
      </c>
      <c r="E67" s="1">
        <v>0</v>
      </c>
      <c r="F67" s="99">
        <f>SUM(D67:E67)</f>
        <v>0</v>
      </c>
      <c r="G67" s="1">
        <v>0</v>
      </c>
      <c r="H67" s="1">
        <v>0</v>
      </c>
      <c r="I67" s="99">
        <f>SUM(G67:H67)</f>
        <v>0</v>
      </c>
      <c r="J67" s="114">
        <f>IF(F67-I67=0,0,IF(F67-I67&gt;0,TEXT(ABS(F67-I67),"$#,###")&amp;" ▼",TEXT(ABS(F67-I67),"$#,###")&amp;" ▲"))</f>
        <v>0</v>
      </c>
      <c r="K67" s="28" t="s">
        <v>1052</v>
      </c>
      <c r="L67" s="125"/>
      <c r="M67" s="125"/>
      <c r="N67" s="125"/>
      <c r="O67" s="125"/>
      <c r="P67" s="125"/>
      <c r="Q67" s="125"/>
      <c r="R67" s="125"/>
      <c r="S67" s="98"/>
      <c r="T67" s="89" t="str">
        <f>T63</f>
        <v>Allan Hancock Joint Community College District</v>
      </c>
      <c r="U67" s="87" t="str">
        <f>U63</f>
        <v>448_Allan Hancock Joint Community College District</v>
      </c>
      <c r="V67" s="87" t="str">
        <f ca="1">V63</f>
        <v>01-Allan-Hancock_171211155522</v>
      </c>
      <c r="W67" s="87" t="str">
        <f ca="1">W63</f>
        <v>Copy of aebg_consortiumexpenditures_160722.xlsm</v>
      </c>
      <c r="X67" s="93"/>
      <c r="Y67" s="93"/>
      <c r="Z67" s="57"/>
      <c r="AA67" s="57"/>
      <c r="AB67" s="57"/>
      <c r="AC67" s="57"/>
    </row>
    <row r="68" spans="1:29" ht="15" x14ac:dyDescent="0.25">
      <c r="A68" s="33" t="str">
        <f>$B$4</f>
        <v>01 Allan Hancock</v>
      </c>
      <c r="B68" s="135" t="s">
        <v>28</v>
      </c>
      <c r="C68" s="136"/>
      <c r="D68" s="2">
        <v>0</v>
      </c>
      <c r="E68" s="2">
        <v>0</v>
      </c>
      <c r="F68" s="100">
        <f t="shared" ref="F68:F74" si="38">SUM(D68:E68)</f>
        <v>0</v>
      </c>
      <c r="G68" s="2">
        <v>0</v>
      </c>
      <c r="H68" s="2">
        <v>0</v>
      </c>
      <c r="I68" s="100">
        <f t="shared" ref="I68:I74" si="39">SUM(G68:H68)</f>
        <v>0</v>
      </c>
      <c r="J68" s="114">
        <f t="shared" ref="J68:J75" si="40">IF(F68-I68=0,0,IF(F68-I68&gt;0,TEXT(ABS(F68-I68),"$#,###")&amp;" ▼",TEXT(ABS(F68-I68),"$#,###")&amp;" ▲"))</f>
        <v>0</v>
      </c>
      <c r="K68" s="28" t="s">
        <v>1052</v>
      </c>
      <c r="L68" s="125"/>
      <c r="M68" s="125"/>
      <c r="N68" s="125"/>
      <c r="O68" s="125"/>
      <c r="P68" s="125"/>
      <c r="Q68" s="125"/>
      <c r="R68" s="125"/>
      <c r="S68" s="98"/>
      <c r="T68" s="89" t="str">
        <f t="shared" ref="T68:W74" si="41">T67</f>
        <v>Allan Hancock Joint Community College District</v>
      </c>
      <c r="U68" s="87" t="str">
        <f t="shared" si="41"/>
        <v>448_Allan Hancock Joint Community College District</v>
      </c>
      <c r="V68" s="87" t="str">
        <f t="shared" ca="1" si="41"/>
        <v>01-Allan-Hancock_171211155522</v>
      </c>
      <c r="W68" s="87" t="str">
        <f t="shared" ca="1" si="41"/>
        <v>Copy of aebg_consortiumexpenditures_160722.xlsm</v>
      </c>
      <c r="X68" s="93"/>
      <c r="Y68" s="93"/>
      <c r="Z68" s="57"/>
      <c r="AA68" s="57"/>
      <c r="AB68" s="57"/>
      <c r="AC68" s="57"/>
    </row>
    <row r="69" spans="1:29" ht="15" x14ac:dyDescent="0.25">
      <c r="A69" s="33" t="str">
        <f t="shared" ref="A69:A74" si="42">A68</f>
        <v>01 Allan Hancock</v>
      </c>
      <c r="B69" s="135" t="s">
        <v>29</v>
      </c>
      <c r="C69" s="136"/>
      <c r="D69" s="2">
        <v>0</v>
      </c>
      <c r="E69" s="2">
        <v>0</v>
      </c>
      <c r="F69" s="100">
        <f t="shared" si="38"/>
        <v>0</v>
      </c>
      <c r="G69" s="2">
        <v>0</v>
      </c>
      <c r="H69" s="2">
        <v>0</v>
      </c>
      <c r="I69" s="100">
        <f t="shared" si="39"/>
        <v>0</v>
      </c>
      <c r="J69" s="114">
        <f t="shared" si="40"/>
        <v>0</v>
      </c>
      <c r="K69" s="28" t="s">
        <v>1052</v>
      </c>
      <c r="L69" s="125"/>
      <c r="M69" s="125"/>
      <c r="N69" s="125"/>
      <c r="O69" s="125"/>
      <c r="P69" s="125"/>
      <c r="Q69" s="125"/>
      <c r="R69" s="125"/>
      <c r="S69" s="98"/>
      <c r="T69" s="89" t="str">
        <f t="shared" si="41"/>
        <v>Allan Hancock Joint Community College District</v>
      </c>
      <c r="U69" s="87" t="str">
        <f t="shared" si="41"/>
        <v>448_Allan Hancock Joint Community College District</v>
      </c>
      <c r="V69" s="87" t="str">
        <f t="shared" ca="1" si="41"/>
        <v>01-Allan-Hancock_171211155522</v>
      </c>
      <c r="W69" s="87" t="str">
        <f t="shared" ca="1" si="41"/>
        <v>Copy of aebg_consortiumexpenditures_160722.xlsm</v>
      </c>
      <c r="X69" s="93"/>
      <c r="Y69" s="93"/>
      <c r="Z69" s="57"/>
      <c r="AA69" s="57"/>
      <c r="AB69" s="57"/>
      <c r="AC69" s="57"/>
    </row>
    <row r="70" spans="1:29" ht="15" x14ac:dyDescent="0.25">
      <c r="A70" s="33" t="str">
        <f t="shared" si="42"/>
        <v>01 Allan Hancock</v>
      </c>
      <c r="B70" s="135" t="s">
        <v>30</v>
      </c>
      <c r="C70" s="136"/>
      <c r="D70" s="1">
        <v>0</v>
      </c>
      <c r="E70" s="1">
        <v>0</v>
      </c>
      <c r="F70" s="100">
        <f t="shared" si="38"/>
        <v>0</v>
      </c>
      <c r="G70" s="1">
        <v>0</v>
      </c>
      <c r="H70" s="1">
        <v>0</v>
      </c>
      <c r="I70" s="100">
        <f t="shared" si="39"/>
        <v>0</v>
      </c>
      <c r="J70" s="114">
        <f t="shared" si="40"/>
        <v>0</v>
      </c>
      <c r="K70" s="28" t="s">
        <v>1052</v>
      </c>
      <c r="L70" s="125"/>
      <c r="M70" s="125"/>
      <c r="N70" s="125"/>
      <c r="O70" s="125"/>
      <c r="P70" s="125"/>
      <c r="Q70" s="125"/>
      <c r="R70" s="125"/>
      <c r="S70" s="98"/>
      <c r="T70" s="89" t="str">
        <f t="shared" si="41"/>
        <v>Allan Hancock Joint Community College District</v>
      </c>
      <c r="U70" s="87" t="str">
        <f t="shared" si="41"/>
        <v>448_Allan Hancock Joint Community College District</v>
      </c>
      <c r="V70" s="87" t="str">
        <f t="shared" ca="1" si="41"/>
        <v>01-Allan-Hancock_171211155522</v>
      </c>
      <c r="W70" s="87" t="str">
        <f t="shared" ca="1" si="41"/>
        <v>Copy of aebg_consortiumexpenditures_160722.xlsm</v>
      </c>
      <c r="X70" s="93"/>
      <c r="Y70" s="93"/>
      <c r="Z70" s="57"/>
      <c r="AA70" s="57"/>
      <c r="AB70" s="57"/>
      <c r="AC70" s="57"/>
    </row>
    <row r="71" spans="1:29" ht="15" x14ac:dyDescent="0.25">
      <c r="A71" s="33" t="str">
        <f t="shared" si="42"/>
        <v>01 Allan Hancock</v>
      </c>
      <c r="B71" s="135" t="s">
        <v>31</v>
      </c>
      <c r="C71" s="136"/>
      <c r="D71" s="2">
        <v>0</v>
      </c>
      <c r="E71" s="2">
        <v>0</v>
      </c>
      <c r="F71" s="100">
        <f t="shared" si="38"/>
        <v>0</v>
      </c>
      <c r="G71" s="2">
        <v>0</v>
      </c>
      <c r="H71" s="2">
        <v>0</v>
      </c>
      <c r="I71" s="100">
        <f t="shared" si="39"/>
        <v>0</v>
      </c>
      <c r="J71" s="114">
        <f t="shared" si="40"/>
        <v>0</v>
      </c>
      <c r="K71" s="28" t="s">
        <v>1052</v>
      </c>
      <c r="L71" s="125"/>
      <c r="M71" s="125"/>
      <c r="N71" s="125"/>
      <c r="O71" s="125"/>
      <c r="P71" s="125"/>
      <c r="Q71" s="125"/>
      <c r="R71" s="125"/>
      <c r="S71" s="98"/>
      <c r="T71" s="89" t="str">
        <f t="shared" si="41"/>
        <v>Allan Hancock Joint Community College District</v>
      </c>
      <c r="U71" s="87" t="str">
        <f t="shared" si="41"/>
        <v>448_Allan Hancock Joint Community College District</v>
      </c>
      <c r="V71" s="87" t="str">
        <f t="shared" ca="1" si="41"/>
        <v>01-Allan-Hancock_171211155522</v>
      </c>
      <c r="W71" s="87" t="str">
        <f t="shared" ca="1" si="41"/>
        <v>Copy of aebg_consortiumexpenditures_160722.xlsm</v>
      </c>
      <c r="X71" s="93"/>
      <c r="Y71" s="93"/>
      <c r="Z71" s="57"/>
      <c r="AA71" s="57"/>
      <c r="AB71" s="57"/>
      <c r="AC71" s="57"/>
    </row>
    <row r="72" spans="1:29" ht="15" x14ac:dyDescent="0.25">
      <c r="A72" s="33" t="str">
        <f t="shared" si="42"/>
        <v>01 Allan Hancock</v>
      </c>
      <c r="B72" s="135" t="s">
        <v>32</v>
      </c>
      <c r="C72" s="136"/>
      <c r="D72" s="2">
        <v>0</v>
      </c>
      <c r="E72" s="2">
        <v>0</v>
      </c>
      <c r="F72" s="100">
        <f t="shared" si="38"/>
        <v>0</v>
      </c>
      <c r="G72" s="2">
        <v>0</v>
      </c>
      <c r="H72" s="2">
        <v>0</v>
      </c>
      <c r="I72" s="100">
        <f t="shared" si="39"/>
        <v>0</v>
      </c>
      <c r="J72" s="114">
        <f t="shared" si="40"/>
        <v>0</v>
      </c>
      <c r="K72" s="28" t="s">
        <v>1052</v>
      </c>
      <c r="L72" s="125"/>
      <c r="M72" s="125"/>
      <c r="N72" s="125"/>
      <c r="O72" s="125"/>
      <c r="P72" s="125"/>
      <c r="Q72" s="125"/>
      <c r="R72" s="125"/>
      <c r="S72" s="66"/>
      <c r="T72" s="89" t="str">
        <f t="shared" si="41"/>
        <v>Allan Hancock Joint Community College District</v>
      </c>
      <c r="U72" s="87" t="str">
        <f t="shared" si="41"/>
        <v>448_Allan Hancock Joint Community College District</v>
      </c>
      <c r="V72" s="87" t="str">
        <f t="shared" ca="1" si="41"/>
        <v>01-Allan-Hancock_171211155522</v>
      </c>
      <c r="W72" s="87" t="str">
        <f t="shared" ca="1" si="41"/>
        <v>Copy of aebg_consortiumexpenditures_160722.xlsm</v>
      </c>
      <c r="X72" s="93"/>
      <c r="Y72" s="93"/>
      <c r="Z72" s="57"/>
      <c r="AA72" s="57"/>
      <c r="AB72" s="57"/>
      <c r="AC72" s="57"/>
    </row>
    <row r="73" spans="1:29" ht="15" x14ac:dyDescent="0.25">
      <c r="A73" s="33" t="str">
        <f t="shared" si="42"/>
        <v>01 Allan Hancock</v>
      </c>
      <c r="B73" s="135" t="s">
        <v>33</v>
      </c>
      <c r="C73" s="136"/>
      <c r="D73" s="2">
        <v>0</v>
      </c>
      <c r="E73" s="2">
        <v>0</v>
      </c>
      <c r="F73" s="100">
        <f t="shared" si="38"/>
        <v>0</v>
      </c>
      <c r="G73" s="2">
        <v>0</v>
      </c>
      <c r="H73" s="2">
        <v>0</v>
      </c>
      <c r="I73" s="100">
        <f t="shared" si="39"/>
        <v>0</v>
      </c>
      <c r="J73" s="114">
        <f t="shared" si="40"/>
        <v>0</v>
      </c>
      <c r="K73" s="28" t="s">
        <v>1052</v>
      </c>
      <c r="L73" s="125"/>
      <c r="M73" s="125"/>
      <c r="N73" s="125"/>
      <c r="O73" s="125"/>
      <c r="P73" s="125"/>
      <c r="Q73" s="125"/>
      <c r="R73" s="125"/>
      <c r="S73" s="111" t="s">
        <v>37</v>
      </c>
      <c r="T73" s="89" t="str">
        <f t="shared" si="41"/>
        <v>Allan Hancock Joint Community College District</v>
      </c>
      <c r="U73" s="87" t="str">
        <f t="shared" si="41"/>
        <v>448_Allan Hancock Joint Community College District</v>
      </c>
      <c r="V73" s="87" t="str">
        <f t="shared" ca="1" si="41"/>
        <v>01-Allan-Hancock_171211155522</v>
      </c>
      <c r="W73" s="87" t="str">
        <f t="shared" ca="1" si="41"/>
        <v>Copy of aebg_consortiumexpenditures_160722.xlsm</v>
      </c>
      <c r="X73" s="93"/>
      <c r="Y73" s="93"/>
      <c r="Z73" s="57"/>
      <c r="AA73" s="57"/>
      <c r="AB73" s="57"/>
      <c r="AC73" s="57"/>
    </row>
    <row r="74" spans="1:29" thickBot="1" x14ac:dyDescent="0.3">
      <c r="A74" s="33" t="str">
        <f t="shared" si="42"/>
        <v>01 Allan Hancock</v>
      </c>
      <c r="B74" s="147" t="s">
        <v>1070</v>
      </c>
      <c r="C74" s="148"/>
      <c r="D74" s="3">
        <v>0</v>
      </c>
      <c r="E74" s="4">
        <v>0</v>
      </c>
      <c r="F74" s="101">
        <f t="shared" si="38"/>
        <v>0</v>
      </c>
      <c r="G74" s="3">
        <v>0</v>
      </c>
      <c r="H74" s="4">
        <v>0</v>
      </c>
      <c r="I74" s="101">
        <f t="shared" si="39"/>
        <v>0</v>
      </c>
      <c r="J74" s="115">
        <f t="shared" si="40"/>
        <v>0</v>
      </c>
      <c r="K74" s="28" t="s">
        <v>1052</v>
      </c>
      <c r="L74" s="125"/>
      <c r="M74" s="125"/>
      <c r="N74" s="125"/>
      <c r="O74" s="125"/>
      <c r="P74" s="125"/>
      <c r="Q74" s="125"/>
      <c r="R74" s="125"/>
      <c r="S74" s="112" t="s">
        <v>1066</v>
      </c>
      <c r="T74" s="89" t="str">
        <f t="shared" si="41"/>
        <v>Allan Hancock Joint Community College District</v>
      </c>
      <c r="U74" s="87" t="str">
        <f t="shared" si="41"/>
        <v>448_Allan Hancock Joint Community College District</v>
      </c>
      <c r="V74" s="87" t="str">
        <f t="shared" ca="1" si="41"/>
        <v>01-Allan-Hancock_171211155522</v>
      </c>
      <c r="W74" s="87" t="str">
        <f t="shared" ca="1" si="41"/>
        <v>Copy of aebg_consortiumexpenditures_160722.xlsm</v>
      </c>
      <c r="X74" s="93"/>
      <c r="Y74" s="93"/>
      <c r="Z74" s="57"/>
      <c r="AA74" s="57"/>
      <c r="AB74" s="57"/>
      <c r="AC74" s="57"/>
    </row>
    <row r="75" spans="1:29" thickTop="1" x14ac:dyDescent="0.25">
      <c r="B75" s="8" t="s">
        <v>11</v>
      </c>
      <c r="C75" s="9"/>
      <c r="D75" s="96">
        <f t="shared" ref="D75:I75" si="43">SUM(D67:D74)</f>
        <v>0</v>
      </c>
      <c r="E75" s="96">
        <f t="shared" si="43"/>
        <v>0</v>
      </c>
      <c r="F75" s="102">
        <f t="shared" si="43"/>
        <v>0</v>
      </c>
      <c r="G75" s="96">
        <f t="shared" si="43"/>
        <v>0</v>
      </c>
      <c r="H75" s="96">
        <f t="shared" si="43"/>
        <v>0</v>
      </c>
      <c r="I75" s="102">
        <f t="shared" si="43"/>
        <v>0</v>
      </c>
      <c r="J75" s="114">
        <f t="shared" si="40"/>
        <v>0</v>
      </c>
      <c r="K75" s="30"/>
      <c r="L75" s="124"/>
      <c r="M75" s="124"/>
      <c r="N75" s="124"/>
      <c r="O75" s="124"/>
      <c r="P75" s="124"/>
      <c r="Q75" s="124"/>
      <c r="R75" s="124"/>
      <c r="S75" s="11" t="s">
        <v>1067</v>
      </c>
      <c r="T75" s="89"/>
      <c r="U75" s="87"/>
      <c r="V75" s="87"/>
      <c r="W75" s="87"/>
      <c r="X75" s="93"/>
      <c r="Y75" s="93"/>
      <c r="Z75" s="57"/>
      <c r="AA75" s="57"/>
      <c r="AB75" s="57"/>
      <c r="AC75" s="57"/>
    </row>
    <row r="77" spans="1:29" ht="37.950000000000003" customHeight="1" thickBot="1" x14ac:dyDescent="0.35">
      <c r="M77" s="24"/>
      <c r="N77" s="24"/>
      <c r="O77" s="113"/>
      <c r="P77" s="113"/>
      <c r="Q77" s="107" t="s">
        <v>1063</v>
      </c>
      <c r="R77" s="107" t="s">
        <v>1064</v>
      </c>
      <c r="S77" s="107" t="s">
        <v>1065</v>
      </c>
    </row>
    <row r="78" spans="1:29" ht="28.95" customHeight="1" x14ac:dyDescent="0.25">
      <c r="A78" s="76" t="s">
        <v>1027</v>
      </c>
      <c r="B78" s="21" t="str">
        <f>IFERROR(VLOOKUP(2,Sheet1!F:G,2,FALSE),"")</f>
        <v>Lompoc Unified School District</v>
      </c>
      <c r="D78" s="19"/>
      <c r="E78" s="19"/>
      <c r="F78" s="19"/>
      <c r="G78" s="19"/>
      <c r="M78" s="24"/>
      <c r="N78" s="24"/>
      <c r="O78" s="155" t="s">
        <v>56</v>
      </c>
      <c r="P78" s="155"/>
      <c r="Q78" s="108">
        <f>R78</f>
        <v>908755</v>
      </c>
      <c r="R78" s="108">
        <f>IFERROR(INDEX(Sheet1!H:H,MATCH(U86,Sheet1!E:E,0)),"")</f>
        <v>908755</v>
      </c>
      <c r="S78" s="108">
        <f>IFERROR(INDEX(Sheet1!J:J,MATCH(U86,Sheet1!E:E,0)),"")</f>
        <v>908755</v>
      </c>
      <c r="X78" s="93"/>
      <c r="Y78" s="93"/>
      <c r="Z78" s="57"/>
      <c r="AA78" s="57"/>
      <c r="AB78" s="57"/>
      <c r="AC78" s="57"/>
    </row>
    <row r="79" spans="1:29" ht="25.95" customHeight="1" x14ac:dyDescent="0.25">
      <c r="B79" s="20"/>
      <c r="D79" s="11"/>
      <c r="E79" s="11"/>
      <c r="F79" s="11"/>
      <c r="G79" s="11"/>
      <c r="M79" s="24"/>
      <c r="N79" s="24"/>
      <c r="O79" s="156" t="s">
        <v>2</v>
      </c>
      <c r="P79" s="156"/>
      <c r="Q79" s="109" t="str">
        <f>IF(Q78=F93," - ",IF(Q78-F93&gt;0,TEXT(Q78-F93,"$#,###")&amp;" ▼",TEXT(ABS(Q78-F93),"$#,###")&amp;" ▲"))</f>
        <v>$908,755 ▼</v>
      </c>
      <c r="R79" s="109" t="str">
        <f>IF(I93=R78," - ",IF(R78-I93&gt;0,TEXT(R78-I93,"$#,###")&amp;" ▼",TEXT(ABS(R78-I93),"$#,###")&amp;" ▲"))</f>
        <v>$908,755 ▼</v>
      </c>
      <c r="S79" s="109" t="str">
        <f>IF(L93=S78," - ",IF(S78-L93&gt;0,TEXT(S78-L93,"$#,###")&amp;" ▼",TEXT(ABS(S78-L93),"$#,###")&amp;" ▲"))</f>
        <v>$908,755 ▼</v>
      </c>
      <c r="U79" s="92"/>
      <c r="V79" s="92"/>
      <c r="W79" s="92"/>
      <c r="X79" s="93"/>
      <c r="Y79" s="93"/>
      <c r="Z79" s="57"/>
      <c r="AA79" s="57"/>
      <c r="AB79" s="57"/>
      <c r="AC79" s="57"/>
    </row>
    <row r="80" spans="1:29" ht="25.95" customHeight="1" x14ac:dyDescent="0.25">
      <c r="B80" s="7"/>
      <c r="C80" s="152" t="str">
        <f>IF(ISNA(Sheet1!B80),"Please select from the list of member agencies affiliated with the selected Consortium","")</f>
        <v/>
      </c>
      <c r="D80" s="152"/>
      <c r="E80" s="152"/>
      <c r="F80" s="152"/>
      <c r="G80" s="152"/>
      <c r="H80" s="31"/>
      <c r="I80" s="31"/>
      <c r="J80" s="31"/>
      <c r="K80" s="31"/>
      <c r="L80" s="13"/>
      <c r="M80" s="24"/>
      <c r="N80" s="24"/>
      <c r="O80" s="156" t="s">
        <v>12</v>
      </c>
      <c r="P80" s="156"/>
      <c r="Q80" s="109" t="str">
        <f>IF(F101=Q78," - ",IF(Q78-F101&gt;0,TEXT(Q78-F101,"$#,###")&amp;" ▼",TEXT(ABS(Q78-F101),"$#,###")&amp;" ▲"))</f>
        <v>$908,755 ▼</v>
      </c>
      <c r="R80" s="109" t="str">
        <f>IF(I101=R78," - ",IF(R78-I101&gt;0,TEXT(R78-I101,"$#,###")&amp;" ▼",TEXT(ABS(R78-I101),"$#,###")&amp;" ▲"))</f>
        <v>$908,755 ▼</v>
      </c>
      <c r="S80" s="109" t="str">
        <f>IF(L101=S78," - ",IF(S78-L101&gt;0,TEXT(S78-L101,"$#,###")&amp;" ▼",TEXT(ABS(S78-L101),"$#,###")&amp;" ▲"))</f>
        <v>$908,755 ▼</v>
      </c>
      <c r="U80" s="81"/>
      <c r="V80" s="81"/>
      <c r="W80" s="81"/>
      <c r="X80" s="93"/>
      <c r="Y80" s="93"/>
      <c r="Z80" s="57"/>
      <c r="AA80" s="57"/>
      <c r="AB80" s="57"/>
      <c r="AC80" s="57"/>
    </row>
    <row r="81" spans="1:29" ht="25.95" customHeight="1" x14ac:dyDescent="0.25">
      <c r="B81" s="7"/>
      <c r="C81" s="48"/>
      <c r="D81" s="71"/>
      <c r="E81" s="71"/>
      <c r="F81" s="71"/>
      <c r="G81" s="71"/>
      <c r="H81" s="31"/>
      <c r="I81" s="31"/>
      <c r="J81" s="31"/>
      <c r="K81" s="31"/>
      <c r="L81" s="13"/>
      <c r="M81" s="24"/>
      <c r="N81" s="24"/>
      <c r="O81" s="154" t="s">
        <v>1052</v>
      </c>
      <c r="P81" s="154"/>
      <c r="Q81" s="110" t="str">
        <f>IF(F112=Q78," - ",IF(Q78-F112&gt;0,TEXT(Q78-F112,"$#,###")&amp;" ▼",TEXT(ABS(Q78-F112),"$#,###")&amp;" ▲"))</f>
        <v>$908,755 ▼</v>
      </c>
      <c r="R81" s="110" t="str">
        <f>IF(I112=R78," - ",IF(R78-I112&gt;0,TEXT(R78-I112,"$#,###")&amp;" ▼",TEXT(ABS(R78-I112),"$#,###")&amp;" ▲"))</f>
        <v>$908,755 ▼</v>
      </c>
      <c r="S81" s="110"/>
      <c r="U81" s="81"/>
      <c r="V81" s="81"/>
      <c r="W81" s="81"/>
      <c r="X81" s="93"/>
      <c r="Y81" s="93"/>
      <c r="Z81" s="57"/>
      <c r="AA81" s="57"/>
      <c r="AB81" s="57"/>
      <c r="AC81" s="57"/>
    </row>
    <row r="82" spans="1:29" ht="15" x14ac:dyDescent="0.25">
      <c r="U82" s="81"/>
      <c r="V82" s="81"/>
      <c r="W82" s="81"/>
      <c r="X82" s="93"/>
      <c r="Y82" s="93"/>
      <c r="Z82" s="57"/>
      <c r="AA82" s="57"/>
      <c r="AB82" s="57"/>
      <c r="AC82" s="57"/>
    </row>
    <row r="83" spans="1:29" ht="18" customHeight="1" x14ac:dyDescent="0.25">
      <c r="B83" s="14"/>
      <c r="D83" s="137" t="s">
        <v>60</v>
      </c>
      <c r="E83" s="138"/>
      <c r="F83" s="138"/>
      <c r="G83" s="138"/>
      <c r="H83" s="138"/>
      <c r="I83" s="138"/>
      <c r="J83" s="139"/>
      <c r="K83" s="27"/>
      <c r="L83" s="126" t="s">
        <v>67</v>
      </c>
      <c r="M83" s="127"/>
      <c r="N83" s="127"/>
      <c r="O83" s="127"/>
      <c r="P83" s="127"/>
      <c r="Q83" s="127"/>
      <c r="R83" s="127"/>
      <c r="S83" s="128"/>
      <c r="U83" s="81"/>
      <c r="V83" s="81"/>
      <c r="W83" s="81"/>
      <c r="X83" s="93"/>
      <c r="Y83" s="93"/>
      <c r="Z83" s="57"/>
      <c r="AA83" s="57"/>
      <c r="AB83" s="57"/>
      <c r="AC83" s="57"/>
    </row>
    <row r="84" spans="1:29" ht="15" x14ac:dyDescent="0.25">
      <c r="A84" s="33" t="s">
        <v>78</v>
      </c>
      <c r="B84" s="34" t="s">
        <v>79</v>
      </c>
      <c r="C84" s="34" t="s">
        <v>80</v>
      </c>
      <c r="D84" s="140" t="s">
        <v>1053</v>
      </c>
      <c r="E84" s="140"/>
      <c r="F84" s="140"/>
      <c r="G84" s="140" t="s">
        <v>1054</v>
      </c>
      <c r="H84" s="140"/>
      <c r="I84" s="140"/>
      <c r="J84" s="141" t="s">
        <v>1055</v>
      </c>
      <c r="K84" s="28"/>
      <c r="L84" s="129"/>
      <c r="M84" s="130"/>
      <c r="N84" s="130"/>
      <c r="O84" s="130"/>
      <c r="P84" s="130"/>
      <c r="Q84" s="130"/>
      <c r="R84" s="130"/>
      <c r="S84" s="131"/>
      <c r="T84" s="89"/>
      <c r="U84" s="87"/>
      <c r="V84" s="87"/>
      <c r="W84" s="87"/>
      <c r="X84" s="93"/>
      <c r="Y84" s="93"/>
      <c r="Z84" s="57"/>
      <c r="AA84" s="57"/>
      <c r="AB84" s="57"/>
      <c r="AC84" s="57"/>
    </row>
    <row r="85" spans="1:29" ht="28.2" thickBot="1" x14ac:dyDescent="0.3">
      <c r="A85" s="32"/>
      <c r="B85" s="133" t="s">
        <v>2</v>
      </c>
      <c r="C85" s="134"/>
      <c r="D85" s="49" t="s">
        <v>13</v>
      </c>
      <c r="E85" s="49" t="s">
        <v>14</v>
      </c>
      <c r="F85" s="50" t="s">
        <v>11</v>
      </c>
      <c r="G85" s="49" t="s">
        <v>13</v>
      </c>
      <c r="H85" s="49" t="s">
        <v>14</v>
      </c>
      <c r="I85" s="50" t="s">
        <v>11</v>
      </c>
      <c r="J85" s="142"/>
      <c r="K85" s="28"/>
      <c r="L85" s="51" t="s">
        <v>15</v>
      </c>
      <c r="M85" s="51" t="s">
        <v>16</v>
      </c>
      <c r="N85" s="51" t="s">
        <v>17</v>
      </c>
      <c r="O85" s="51" t="s">
        <v>18</v>
      </c>
      <c r="P85" s="51" t="s">
        <v>19</v>
      </c>
      <c r="Q85" s="51" t="s">
        <v>20</v>
      </c>
      <c r="R85" s="51" t="s">
        <v>1062</v>
      </c>
      <c r="S85" s="72" t="s">
        <v>11</v>
      </c>
      <c r="T85" s="89"/>
      <c r="U85" s="87"/>
      <c r="V85" s="87"/>
      <c r="W85" s="87"/>
      <c r="X85" s="93"/>
      <c r="Y85" s="93"/>
      <c r="Z85" s="57"/>
      <c r="AA85" s="57"/>
      <c r="AB85" s="57"/>
      <c r="AC85" s="57"/>
    </row>
    <row r="86" spans="1:29" ht="16.05" customHeight="1" x14ac:dyDescent="0.25">
      <c r="A86" s="33" t="str">
        <f t="shared" ref="A86:A92" si="44">$B$4</f>
        <v>01 Allan Hancock</v>
      </c>
      <c r="B86" s="143" t="s">
        <v>1</v>
      </c>
      <c r="C86" s="144"/>
      <c r="D86" s="1">
        <v>0</v>
      </c>
      <c r="E86" s="1">
        <v>0</v>
      </c>
      <c r="F86" s="99">
        <f>SUM(D86:E86)</f>
        <v>0</v>
      </c>
      <c r="G86" s="1">
        <v>0</v>
      </c>
      <c r="H86" s="1">
        <v>0</v>
      </c>
      <c r="I86" s="99">
        <f>SUM(G86:H86)</f>
        <v>0</v>
      </c>
      <c r="J86" s="114">
        <f>IF(F86-I86=0,0,IF(F86-I86&gt;0,TEXT(ABS(F86-I86),"$#,###")&amp;" ▼",TEXT(ABS(F86-I86),"$#,###")&amp;" ▲"))</f>
        <v>0</v>
      </c>
      <c r="K86" s="28" t="s">
        <v>2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94">
        <f t="shared" ref="S86:S92" si="45">SUM(L86:R86)</f>
        <v>0</v>
      </c>
      <c r="T86" s="85" t="str">
        <f>B78</f>
        <v>Lompoc Unified School District</v>
      </c>
      <c r="U86" s="86" t="str">
        <f>INDEX(Sheet1!E:E,MATCH($B$4&amp;B78,Sheet1!D:D,0))</f>
        <v>95_Lompoc Unified School District</v>
      </c>
      <c r="V86" s="87" t="str">
        <f ca="1">Sheet1!$B$8</f>
        <v>01-Allan-Hancock_171211155522</v>
      </c>
      <c r="W86" s="87" t="str">
        <f ca="1">Sheet1!$B$10</f>
        <v>Copy of aebg_consortiumexpenditures_160722.xlsm</v>
      </c>
      <c r="X86" s="93"/>
      <c r="Y86" s="93"/>
      <c r="Z86" s="57"/>
      <c r="AA86" s="57"/>
      <c r="AB86" s="57"/>
      <c r="AC86" s="57"/>
    </row>
    <row r="87" spans="1:29" ht="16.05" customHeight="1" x14ac:dyDescent="0.25">
      <c r="A87" s="33" t="str">
        <f t="shared" si="44"/>
        <v>01 Allan Hancock</v>
      </c>
      <c r="B87" s="135" t="s">
        <v>5</v>
      </c>
      <c r="C87" s="136"/>
      <c r="D87" s="2">
        <v>0</v>
      </c>
      <c r="E87" s="2">
        <v>0</v>
      </c>
      <c r="F87" s="100">
        <f t="shared" ref="F87:F92" si="46">SUM(D87:E87)</f>
        <v>0</v>
      </c>
      <c r="G87" s="2">
        <v>0</v>
      </c>
      <c r="H87" s="2">
        <v>0</v>
      </c>
      <c r="I87" s="100">
        <f t="shared" ref="I87:I92" si="47">SUM(G87:H87)</f>
        <v>0</v>
      </c>
      <c r="J87" s="114">
        <f t="shared" ref="J87:J92" si="48">IF(F87-I87=0,0,IF(F87-I87&gt;0,TEXT(ABS(F87-I87),"$#,###")&amp;" ▼",TEXT(ABS(F87-I87),"$#,###")&amp;" ▲"))</f>
        <v>0</v>
      </c>
      <c r="K87" s="28" t="s">
        <v>2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94">
        <f t="shared" si="45"/>
        <v>0</v>
      </c>
      <c r="T87" s="89" t="str">
        <f t="shared" ref="T87:U92" si="49">T86</f>
        <v>Lompoc Unified School District</v>
      </c>
      <c r="U87" s="87" t="str">
        <f t="shared" si="49"/>
        <v>95_Lompoc Unified School District</v>
      </c>
      <c r="V87" s="87" t="str">
        <f ca="1">Sheet1!$B$8</f>
        <v>01-Allan-Hancock_171211155522</v>
      </c>
      <c r="W87" s="87" t="str">
        <f ca="1">Sheet1!$B$10</f>
        <v>Copy of aebg_consortiumexpenditures_160722.xlsm</v>
      </c>
      <c r="X87" s="93"/>
      <c r="Y87" s="93"/>
      <c r="Z87" s="57"/>
      <c r="AA87" s="57"/>
      <c r="AB87" s="57"/>
      <c r="AC87" s="57"/>
    </row>
    <row r="88" spans="1:29" ht="16.05" customHeight="1" x14ac:dyDescent="0.25">
      <c r="A88" s="33" t="str">
        <f t="shared" si="44"/>
        <v>01 Allan Hancock</v>
      </c>
      <c r="B88" s="135" t="s">
        <v>6</v>
      </c>
      <c r="C88" s="136"/>
      <c r="D88" s="2">
        <v>0</v>
      </c>
      <c r="E88" s="2">
        <v>0</v>
      </c>
      <c r="F88" s="100">
        <f t="shared" si="46"/>
        <v>0</v>
      </c>
      <c r="G88" s="2">
        <v>0</v>
      </c>
      <c r="H88" s="2">
        <v>0</v>
      </c>
      <c r="I88" s="100">
        <f t="shared" si="47"/>
        <v>0</v>
      </c>
      <c r="J88" s="114">
        <f t="shared" si="48"/>
        <v>0</v>
      </c>
      <c r="K88" s="28" t="s">
        <v>2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94">
        <f t="shared" si="45"/>
        <v>0</v>
      </c>
      <c r="T88" s="89" t="str">
        <f t="shared" si="49"/>
        <v>Lompoc Unified School District</v>
      </c>
      <c r="U88" s="87" t="str">
        <f t="shared" si="49"/>
        <v>95_Lompoc Unified School District</v>
      </c>
      <c r="V88" s="87" t="str">
        <f ca="1">Sheet1!$B$8</f>
        <v>01-Allan-Hancock_171211155522</v>
      </c>
      <c r="W88" s="87" t="str">
        <f ca="1">Sheet1!$B$10</f>
        <v>Copy of aebg_consortiumexpenditures_160722.xlsm</v>
      </c>
      <c r="X88" s="93"/>
      <c r="Y88" s="93"/>
      <c r="Z88" s="57"/>
      <c r="AA88" s="57"/>
      <c r="AB88" s="57"/>
      <c r="AC88" s="57"/>
    </row>
    <row r="89" spans="1:29" ht="16.05" customHeight="1" x14ac:dyDescent="0.25">
      <c r="A89" s="33" t="str">
        <f t="shared" si="44"/>
        <v>01 Allan Hancock</v>
      </c>
      <c r="B89" s="135" t="s">
        <v>7</v>
      </c>
      <c r="C89" s="136"/>
      <c r="D89" s="2">
        <v>0</v>
      </c>
      <c r="E89" s="2">
        <v>0</v>
      </c>
      <c r="F89" s="100">
        <f t="shared" si="46"/>
        <v>0</v>
      </c>
      <c r="G89" s="2">
        <v>0</v>
      </c>
      <c r="H89" s="2">
        <v>0</v>
      </c>
      <c r="I89" s="100">
        <f t="shared" si="47"/>
        <v>0</v>
      </c>
      <c r="J89" s="114">
        <f t="shared" si="48"/>
        <v>0</v>
      </c>
      <c r="K89" s="28" t="s">
        <v>2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94">
        <f t="shared" si="45"/>
        <v>0</v>
      </c>
      <c r="T89" s="89" t="str">
        <f t="shared" si="49"/>
        <v>Lompoc Unified School District</v>
      </c>
      <c r="U89" s="87" t="str">
        <f t="shared" si="49"/>
        <v>95_Lompoc Unified School District</v>
      </c>
      <c r="V89" s="87" t="str">
        <f ca="1">Sheet1!$B$8</f>
        <v>01-Allan-Hancock_171211155522</v>
      </c>
      <c r="W89" s="87" t="str">
        <f ca="1">Sheet1!$B$10</f>
        <v>Copy of aebg_consortiumexpenditures_160722.xlsm</v>
      </c>
      <c r="X89" s="93"/>
      <c r="Y89" s="93"/>
      <c r="Z89" s="57"/>
      <c r="AA89" s="57"/>
      <c r="AB89" s="57"/>
      <c r="AC89" s="57"/>
    </row>
    <row r="90" spans="1:29" ht="16.05" customHeight="1" x14ac:dyDescent="0.25">
      <c r="A90" s="33" t="str">
        <f t="shared" si="44"/>
        <v>01 Allan Hancock</v>
      </c>
      <c r="B90" s="135" t="s">
        <v>8</v>
      </c>
      <c r="C90" s="136"/>
      <c r="D90" s="2">
        <v>0</v>
      </c>
      <c r="E90" s="2">
        <v>0</v>
      </c>
      <c r="F90" s="100">
        <f t="shared" si="46"/>
        <v>0</v>
      </c>
      <c r="G90" s="2">
        <v>0</v>
      </c>
      <c r="H90" s="2">
        <v>0</v>
      </c>
      <c r="I90" s="100">
        <f t="shared" si="47"/>
        <v>0</v>
      </c>
      <c r="J90" s="114">
        <f t="shared" si="48"/>
        <v>0</v>
      </c>
      <c r="K90" s="28" t="s">
        <v>2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94">
        <f t="shared" si="45"/>
        <v>0</v>
      </c>
      <c r="T90" s="89" t="str">
        <f t="shared" si="49"/>
        <v>Lompoc Unified School District</v>
      </c>
      <c r="U90" s="87" t="str">
        <f t="shared" si="49"/>
        <v>95_Lompoc Unified School District</v>
      </c>
      <c r="V90" s="87" t="str">
        <f ca="1">Sheet1!$B$8</f>
        <v>01-Allan-Hancock_171211155522</v>
      </c>
      <c r="W90" s="87" t="str">
        <f ca="1">Sheet1!$B$10</f>
        <v>Copy of aebg_consortiumexpenditures_160722.xlsm</v>
      </c>
      <c r="X90" s="93"/>
      <c r="Y90" s="93"/>
      <c r="Z90" s="57"/>
      <c r="AA90" s="57"/>
      <c r="AB90" s="57"/>
      <c r="AC90" s="57"/>
    </row>
    <row r="91" spans="1:29" ht="16.05" customHeight="1" x14ac:dyDescent="0.25">
      <c r="A91" s="33" t="str">
        <f t="shared" si="44"/>
        <v>01 Allan Hancock</v>
      </c>
      <c r="B91" s="135" t="s">
        <v>9</v>
      </c>
      <c r="C91" s="136"/>
      <c r="D91" s="2">
        <v>0</v>
      </c>
      <c r="E91" s="2">
        <v>0</v>
      </c>
      <c r="F91" s="100">
        <f t="shared" si="46"/>
        <v>0</v>
      </c>
      <c r="G91" s="2">
        <v>0</v>
      </c>
      <c r="H91" s="2">
        <v>0</v>
      </c>
      <c r="I91" s="100">
        <f t="shared" si="47"/>
        <v>0</v>
      </c>
      <c r="J91" s="114">
        <f t="shared" si="48"/>
        <v>0</v>
      </c>
      <c r="K91" s="28" t="s">
        <v>2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94">
        <f t="shared" si="45"/>
        <v>0</v>
      </c>
      <c r="T91" s="89" t="str">
        <f t="shared" si="49"/>
        <v>Lompoc Unified School District</v>
      </c>
      <c r="U91" s="87" t="str">
        <f t="shared" si="49"/>
        <v>95_Lompoc Unified School District</v>
      </c>
      <c r="V91" s="87" t="str">
        <f ca="1">Sheet1!$B$8</f>
        <v>01-Allan-Hancock_171211155522</v>
      </c>
      <c r="W91" s="87" t="str">
        <f ca="1">Sheet1!$B$10</f>
        <v>Copy of aebg_consortiumexpenditures_160722.xlsm</v>
      </c>
      <c r="X91" s="93"/>
      <c r="Y91" s="93"/>
      <c r="Z91" s="57"/>
      <c r="AA91" s="57"/>
      <c r="AB91" s="57"/>
      <c r="AC91" s="57"/>
    </row>
    <row r="92" spans="1:29" ht="16.95" customHeight="1" thickBot="1" x14ac:dyDescent="0.3">
      <c r="A92" s="33" t="str">
        <f t="shared" si="44"/>
        <v>01 Allan Hancock</v>
      </c>
      <c r="B92" s="147" t="s">
        <v>10</v>
      </c>
      <c r="C92" s="148"/>
      <c r="D92" s="3">
        <v>0</v>
      </c>
      <c r="E92" s="4">
        <v>0</v>
      </c>
      <c r="F92" s="101">
        <f t="shared" si="46"/>
        <v>0</v>
      </c>
      <c r="G92" s="3">
        <v>0</v>
      </c>
      <c r="H92" s="4">
        <v>0</v>
      </c>
      <c r="I92" s="101">
        <f t="shared" si="47"/>
        <v>0</v>
      </c>
      <c r="J92" s="115">
        <f t="shared" si="48"/>
        <v>0</v>
      </c>
      <c r="K92" s="28" t="s">
        <v>2</v>
      </c>
      <c r="L92" s="3">
        <v>0</v>
      </c>
      <c r="M92" s="4">
        <v>0</v>
      </c>
      <c r="N92" s="3">
        <v>0</v>
      </c>
      <c r="O92" s="4">
        <v>0</v>
      </c>
      <c r="P92" s="3">
        <v>0</v>
      </c>
      <c r="Q92" s="4">
        <v>0</v>
      </c>
      <c r="R92" s="3">
        <v>0</v>
      </c>
      <c r="S92" s="95">
        <f t="shared" si="45"/>
        <v>0</v>
      </c>
      <c r="T92" s="89" t="str">
        <f t="shared" si="49"/>
        <v>Lompoc Unified School District</v>
      </c>
      <c r="U92" s="87" t="str">
        <f t="shared" si="49"/>
        <v>95_Lompoc Unified School District</v>
      </c>
      <c r="V92" s="87" t="str">
        <f ca="1">Sheet1!$B$8</f>
        <v>01-Allan-Hancock_171211155522</v>
      </c>
      <c r="W92" s="87" t="str">
        <f ca="1">Sheet1!$B$10</f>
        <v>Copy of aebg_consortiumexpenditures_160722.xlsm</v>
      </c>
      <c r="X92" s="93"/>
      <c r="Y92" s="93"/>
      <c r="Z92" s="57"/>
      <c r="AA92" s="57"/>
      <c r="AB92" s="57"/>
      <c r="AC92" s="57"/>
    </row>
    <row r="93" spans="1:29" ht="16.95" customHeight="1" thickTop="1" x14ac:dyDescent="0.25">
      <c r="A93" s="33"/>
      <c r="B93" s="149" t="s">
        <v>11</v>
      </c>
      <c r="C93" s="150"/>
      <c r="D93" s="96">
        <f t="shared" ref="D93:E93" si="50">SUM(D86:D92)</f>
        <v>0</v>
      </c>
      <c r="E93" s="96">
        <f t="shared" si="50"/>
        <v>0</v>
      </c>
      <c r="F93" s="102">
        <f>SUM(F86:F92)</f>
        <v>0</v>
      </c>
      <c r="G93" s="96">
        <f>SUM(G86:G92)</f>
        <v>0</v>
      </c>
      <c r="H93" s="96">
        <f>SUM(H86:H92)</f>
        <v>0</v>
      </c>
      <c r="I93" s="102">
        <f>SUM(I86:I92)</f>
        <v>0</v>
      </c>
      <c r="J93" s="114">
        <f>IF(F93-I93=0,0,IF(F93-I93&gt;0,TEXT(ABS(F93-I93),"$#,###")&amp;" ▼",TEXT(ABS(F93-I93),"$#,###")&amp;" ▲"))</f>
        <v>0</v>
      </c>
      <c r="K93" s="29"/>
      <c r="L93" s="96">
        <f t="shared" ref="L93:R93" si="51">SUM(L86:L92)</f>
        <v>0</v>
      </c>
      <c r="M93" s="96">
        <f t="shared" si="51"/>
        <v>0</v>
      </c>
      <c r="N93" s="96">
        <f t="shared" si="51"/>
        <v>0</v>
      </c>
      <c r="O93" s="96">
        <f t="shared" si="51"/>
        <v>0</v>
      </c>
      <c r="P93" s="96">
        <f t="shared" si="51"/>
        <v>0</v>
      </c>
      <c r="Q93" s="96">
        <f t="shared" si="51"/>
        <v>0</v>
      </c>
      <c r="R93" s="96">
        <f t="shared" si="51"/>
        <v>0</v>
      </c>
      <c r="S93" s="96">
        <f>SUM(S86:S92)</f>
        <v>0</v>
      </c>
      <c r="T93" s="89"/>
      <c r="U93" s="87"/>
      <c r="V93" s="87"/>
      <c r="W93" s="87"/>
      <c r="X93" s="93"/>
      <c r="Y93" s="93"/>
      <c r="Z93" s="57"/>
      <c r="AA93" s="57"/>
      <c r="AB93" s="57"/>
      <c r="AC93" s="57"/>
    </row>
    <row r="94" spans="1:29" ht="15" x14ac:dyDescent="0.25">
      <c r="A94" s="33"/>
      <c r="B94" s="5"/>
      <c r="C94" s="5"/>
      <c r="D94" s="6"/>
      <c r="E94" s="6"/>
      <c r="F94" s="6"/>
      <c r="G94" s="6"/>
      <c r="H94" s="6"/>
      <c r="I94" s="6"/>
      <c r="J94" s="116"/>
      <c r="K94" s="28"/>
      <c r="L94" s="6"/>
      <c r="M94" s="6"/>
      <c r="N94" s="6"/>
      <c r="O94" s="6"/>
      <c r="P94" s="6"/>
      <c r="Q94" s="6"/>
      <c r="R94" s="6"/>
      <c r="S94" s="6"/>
      <c r="T94" s="89"/>
      <c r="U94" s="87"/>
      <c r="V94" s="87"/>
      <c r="W94" s="87"/>
      <c r="X94" s="93"/>
      <c r="Y94" s="93"/>
      <c r="Z94" s="57"/>
      <c r="AA94" s="57"/>
      <c r="AB94" s="57"/>
      <c r="AC94" s="57"/>
    </row>
    <row r="95" spans="1:29" ht="31.05" customHeight="1" thickBot="1" x14ac:dyDescent="0.3">
      <c r="A95" s="33"/>
      <c r="B95" s="133" t="s">
        <v>12</v>
      </c>
      <c r="C95" s="134"/>
      <c r="D95" s="51" t="s">
        <v>13</v>
      </c>
      <c r="E95" s="51" t="s">
        <v>14</v>
      </c>
      <c r="F95" s="52" t="s">
        <v>11</v>
      </c>
      <c r="G95" s="51" t="s">
        <v>13</v>
      </c>
      <c r="H95" s="51" t="s">
        <v>14</v>
      </c>
      <c r="I95" s="52" t="s">
        <v>11</v>
      </c>
      <c r="J95" s="117" t="s">
        <v>1055</v>
      </c>
      <c r="K95" s="28"/>
      <c r="L95" s="51" t="s">
        <v>15</v>
      </c>
      <c r="M95" s="51" t="s">
        <v>16</v>
      </c>
      <c r="N95" s="51" t="s">
        <v>17</v>
      </c>
      <c r="O95" s="51" t="s">
        <v>18</v>
      </c>
      <c r="P95" s="51" t="s">
        <v>19</v>
      </c>
      <c r="Q95" s="51" t="s">
        <v>20</v>
      </c>
      <c r="R95" s="51" t="s">
        <v>1062</v>
      </c>
      <c r="S95" s="72" t="s">
        <v>11</v>
      </c>
      <c r="T95" s="89"/>
      <c r="U95" s="87"/>
      <c r="V95" s="87"/>
      <c r="W95" s="87"/>
      <c r="X95" s="93"/>
      <c r="Y95" s="93"/>
      <c r="Z95" s="57"/>
      <c r="AA95" s="57"/>
      <c r="AB95" s="57"/>
      <c r="AC95" s="57"/>
    </row>
    <row r="96" spans="1:29" ht="16.05" customHeight="1" x14ac:dyDescent="0.25">
      <c r="A96" s="33" t="str">
        <f>$B$4</f>
        <v>01 Allan Hancock</v>
      </c>
      <c r="B96" s="143" t="s">
        <v>21</v>
      </c>
      <c r="C96" s="144"/>
      <c r="D96" s="1">
        <v>0</v>
      </c>
      <c r="E96" s="1">
        <v>0</v>
      </c>
      <c r="F96" s="99">
        <f>SUM(D96:E96)</f>
        <v>0</v>
      </c>
      <c r="G96" s="1">
        <v>0</v>
      </c>
      <c r="H96" s="1">
        <v>0</v>
      </c>
      <c r="I96" s="99">
        <f>SUM(G96:H96)</f>
        <v>0</v>
      </c>
      <c r="J96" s="114">
        <f>IF(F96-I96=0,0,IF(F96-I96&gt;0,TEXT(ABS(F96-I96),"$#,###")&amp;" ▼",TEXT(ABS(F96-I96),"$#,###")&amp;" ▲"))</f>
        <v>0</v>
      </c>
      <c r="K96" s="28" t="s">
        <v>12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97">
        <f>SUM(L96:R96)</f>
        <v>0</v>
      </c>
      <c r="T96" s="89" t="str">
        <f>T92</f>
        <v>Lompoc Unified School District</v>
      </c>
      <c r="U96" s="87" t="str">
        <f>U92</f>
        <v>95_Lompoc Unified School District</v>
      </c>
      <c r="V96" s="87" t="str">
        <f ca="1">V92</f>
        <v>01-Allan-Hancock_171211155522</v>
      </c>
      <c r="W96" s="87" t="str">
        <f ca="1">W92</f>
        <v>Copy of aebg_consortiumexpenditures_160722.xlsm</v>
      </c>
      <c r="X96" s="93"/>
      <c r="Y96" s="93"/>
      <c r="Z96" s="57"/>
      <c r="AA96" s="57"/>
      <c r="AB96" s="57"/>
      <c r="AC96" s="57"/>
    </row>
    <row r="97" spans="1:29" ht="16.05" customHeight="1" x14ac:dyDescent="0.25">
      <c r="A97" s="33" t="str">
        <f>$B$4</f>
        <v>01 Allan Hancock</v>
      </c>
      <c r="B97" s="135" t="s">
        <v>22</v>
      </c>
      <c r="C97" s="136"/>
      <c r="D97" s="2">
        <v>0</v>
      </c>
      <c r="E97" s="2">
        <v>0</v>
      </c>
      <c r="F97" s="99">
        <f t="shared" ref="F97:F100" si="52">SUM(D97:E97)</f>
        <v>0</v>
      </c>
      <c r="G97" s="2">
        <v>0</v>
      </c>
      <c r="H97" s="2">
        <v>0</v>
      </c>
      <c r="I97" s="100">
        <f t="shared" ref="I97:I100" si="53">SUM(G97:H97)</f>
        <v>0</v>
      </c>
      <c r="J97" s="114">
        <f t="shared" ref="J97:J101" si="54">IF(F97-I97=0,0,IF(F97-I97&gt;0,TEXT(ABS(F97-I97),"$#,###")&amp;" ▼",TEXT(ABS(F97-I97),"$#,###")&amp;" ▲"))</f>
        <v>0</v>
      </c>
      <c r="K97" s="28" t="s">
        <v>12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94">
        <f>SUM(L97:R97)</f>
        <v>0</v>
      </c>
      <c r="T97" s="89" t="str">
        <f t="shared" ref="T97:W100" si="55">T96</f>
        <v>Lompoc Unified School District</v>
      </c>
      <c r="U97" s="87" t="str">
        <f t="shared" si="55"/>
        <v>95_Lompoc Unified School District</v>
      </c>
      <c r="V97" s="87" t="str">
        <f t="shared" ca="1" si="55"/>
        <v>01-Allan-Hancock_171211155522</v>
      </c>
      <c r="W97" s="87" t="str">
        <f t="shared" ca="1" si="55"/>
        <v>Copy of aebg_consortiumexpenditures_160722.xlsm</v>
      </c>
      <c r="X97" s="93"/>
      <c r="Y97" s="93"/>
      <c r="Z97" s="57"/>
      <c r="AA97" s="57"/>
      <c r="AB97" s="57"/>
      <c r="AC97" s="57"/>
    </row>
    <row r="98" spans="1:29" ht="16.05" customHeight="1" x14ac:dyDescent="0.25">
      <c r="A98" s="33" t="str">
        <f>$B$4</f>
        <v>01 Allan Hancock</v>
      </c>
      <c r="B98" s="135" t="s">
        <v>23</v>
      </c>
      <c r="C98" s="136"/>
      <c r="D98" s="2">
        <v>0</v>
      </c>
      <c r="E98" s="2">
        <v>0</v>
      </c>
      <c r="F98" s="99">
        <f t="shared" si="52"/>
        <v>0</v>
      </c>
      <c r="G98" s="2">
        <v>0</v>
      </c>
      <c r="H98" s="2">
        <v>0</v>
      </c>
      <c r="I98" s="100">
        <f t="shared" si="53"/>
        <v>0</v>
      </c>
      <c r="J98" s="114">
        <f t="shared" si="54"/>
        <v>0</v>
      </c>
      <c r="K98" s="28" t="s">
        <v>12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94">
        <f>SUM(L98:R98)</f>
        <v>0</v>
      </c>
      <c r="T98" s="89" t="str">
        <f t="shared" si="55"/>
        <v>Lompoc Unified School District</v>
      </c>
      <c r="U98" s="87" t="str">
        <f t="shared" si="55"/>
        <v>95_Lompoc Unified School District</v>
      </c>
      <c r="V98" s="87" t="str">
        <f t="shared" ca="1" si="55"/>
        <v>01-Allan-Hancock_171211155522</v>
      </c>
      <c r="W98" s="87" t="str">
        <f t="shared" ca="1" si="55"/>
        <v>Copy of aebg_consortiumexpenditures_160722.xlsm</v>
      </c>
      <c r="X98" s="93"/>
      <c r="Y98" s="93"/>
      <c r="Z98" s="57"/>
      <c r="AA98" s="57"/>
      <c r="AB98" s="57"/>
      <c r="AC98" s="57"/>
    </row>
    <row r="99" spans="1:29" ht="16.05" customHeight="1" x14ac:dyDescent="0.25">
      <c r="A99" s="33" t="str">
        <f>$B$4</f>
        <v>01 Allan Hancock</v>
      </c>
      <c r="B99" s="135" t="s">
        <v>24</v>
      </c>
      <c r="C99" s="136"/>
      <c r="D99" s="2">
        <v>0</v>
      </c>
      <c r="E99" s="2">
        <v>0</v>
      </c>
      <c r="F99" s="99">
        <f t="shared" si="52"/>
        <v>0</v>
      </c>
      <c r="G99" s="2">
        <v>0</v>
      </c>
      <c r="H99" s="2">
        <v>0</v>
      </c>
      <c r="I99" s="100">
        <f t="shared" si="53"/>
        <v>0</v>
      </c>
      <c r="J99" s="114">
        <f t="shared" si="54"/>
        <v>0</v>
      </c>
      <c r="K99" s="28" t="s">
        <v>12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94">
        <f>SUM(L99:R99)</f>
        <v>0</v>
      </c>
      <c r="T99" s="89" t="str">
        <f t="shared" si="55"/>
        <v>Lompoc Unified School District</v>
      </c>
      <c r="U99" s="87" t="str">
        <f t="shared" si="55"/>
        <v>95_Lompoc Unified School District</v>
      </c>
      <c r="V99" s="87" t="str">
        <f t="shared" ca="1" si="55"/>
        <v>01-Allan-Hancock_171211155522</v>
      </c>
      <c r="W99" s="87" t="str">
        <f t="shared" ca="1" si="55"/>
        <v>Copy of aebg_consortiumexpenditures_160722.xlsm</v>
      </c>
      <c r="X99" s="93"/>
      <c r="Y99" s="93"/>
      <c r="Z99" s="57"/>
      <c r="AA99" s="57"/>
      <c r="AB99" s="57"/>
      <c r="AC99" s="57"/>
    </row>
    <row r="100" spans="1:29" ht="16.95" customHeight="1" thickBot="1" x14ac:dyDescent="0.3">
      <c r="A100" s="33" t="str">
        <f>$B$4</f>
        <v>01 Allan Hancock</v>
      </c>
      <c r="B100" s="135" t="s">
        <v>25</v>
      </c>
      <c r="C100" s="136"/>
      <c r="D100" s="3">
        <v>0</v>
      </c>
      <c r="E100" s="4">
        <v>0</v>
      </c>
      <c r="F100" s="101">
        <f t="shared" si="52"/>
        <v>0</v>
      </c>
      <c r="G100" s="3">
        <v>0</v>
      </c>
      <c r="H100" s="4">
        <v>0</v>
      </c>
      <c r="I100" s="101">
        <f t="shared" si="53"/>
        <v>0</v>
      </c>
      <c r="J100" s="115">
        <f t="shared" si="54"/>
        <v>0</v>
      </c>
      <c r="K100" s="28" t="s">
        <v>12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95">
        <f>SUM(L100:R100)</f>
        <v>0</v>
      </c>
      <c r="T100" s="89" t="str">
        <f t="shared" si="55"/>
        <v>Lompoc Unified School District</v>
      </c>
      <c r="U100" s="87" t="str">
        <f t="shared" si="55"/>
        <v>95_Lompoc Unified School District</v>
      </c>
      <c r="V100" s="87" t="str">
        <f t="shared" ca="1" si="55"/>
        <v>01-Allan-Hancock_171211155522</v>
      </c>
      <c r="W100" s="87" t="str">
        <f t="shared" ca="1" si="55"/>
        <v>Copy of aebg_consortiumexpenditures_160722.xlsm</v>
      </c>
      <c r="X100" s="93"/>
      <c r="Y100" s="93"/>
      <c r="Z100" s="57"/>
      <c r="AA100" s="57"/>
      <c r="AB100" s="57"/>
      <c r="AC100" s="57"/>
    </row>
    <row r="101" spans="1:29" ht="16.95" customHeight="1" thickTop="1" x14ac:dyDescent="0.25">
      <c r="A101" s="33"/>
      <c r="B101" s="145" t="s">
        <v>11</v>
      </c>
      <c r="C101" s="146"/>
      <c r="D101" s="96">
        <f t="shared" ref="D101:E101" si="56">SUM(D96:D100)</f>
        <v>0</v>
      </c>
      <c r="E101" s="96">
        <f t="shared" si="56"/>
        <v>0</v>
      </c>
      <c r="F101" s="102">
        <f>SUM(F96:F100)</f>
        <v>0</v>
      </c>
      <c r="G101" s="96">
        <f>SUM(G96:G100)</f>
        <v>0</v>
      </c>
      <c r="H101" s="96">
        <f>SUM(H96:H100)</f>
        <v>0</v>
      </c>
      <c r="I101" s="102">
        <f>SUM(I96:I100)</f>
        <v>0</v>
      </c>
      <c r="J101" s="114">
        <f t="shared" si="54"/>
        <v>0</v>
      </c>
      <c r="K101" s="29"/>
      <c r="L101" s="96">
        <f t="shared" ref="L101:R101" si="57">SUM(L96:L100)</f>
        <v>0</v>
      </c>
      <c r="M101" s="96">
        <f t="shared" si="57"/>
        <v>0</v>
      </c>
      <c r="N101" s="96">
        <f t="shared" si="57"/>
        <v>0</v>
      </c>
      <c r="O101" s="96">
        <f t="shared" si="57"/>
        <v>0</v>
      </c>
      <c r="P101" s="96">
        <f t="shared" si="57"/>
        <v>0</v>
      </c>
      <c r="Q101" s="96">
        <f t="shared" si="57"/>
        <v>0</v>
      </c>
      <c r="R101" s="96">
        <f t="shared" si="57"/>
        <v>0</v>
      </c>
      <c r="S101" s="96">
        <f>SUM(S96:S100)</f>
        <v>0</v>
      </c>
      <c r="T101" s="89"/>
      <c r="U101" s="87"/>
      <c r="V101" s="87"/>
      <c r="W101" s="87"/>
      <c r="X101" s="93"/>
      <c r="Y101" s="93"/>
      <c r="Z101" s="57"/>
      <c r="AA101" s="57"/>
      <c r="AB101" s="57"/>
      <c r="AC101" s="57"/>
    </row>
    <row r="102" spans="1:29" ht="15" x14ac:dyDescent="0.25">
      <c r="A102" s="33"/>
      <c r="B102" s="5"/>
      <c r="C102" s="5"/>
      <c r="D102" s="6"/>
      <c r="E102" s="6"/>
      <c r="F102" s="6"/>
      <c r="G102" s="6"/>
      <c r="H102" s="6"/>
      <c r="I102" s="6"/>
      <c r="J102" s="116"/>
      <c r="K102" s="28"/>
      <c r="L102" s="6"/>
      <c r="M102" s="6"/>
      <c r="N102" s="6"/>
      <c r="O102" s="6"/>
      <c r="P102" s="6"/>
      <c r="Q102" s="6"/>
      <c r="R102" s="6"/>
      <c r="S102" s="6"/>
      <c r="T102" s="89"/>
      <c r="U102" s="87"/>
      <c r="V102" s="87"/>
      <c r="W102" s="87"/>
      <c r="X102" s="93"/>
      <c r="Y102" s="93"/>
      <c r="Z102" s="57"/>
      <c r="AA102" s="57"/>
      <c r="AB102" s="57"/>
      <c r="AC102" s="57"/>
    </row>
    <row r="103" spans="1:29" ht="31.05" customHeight="1" thickBot="1" x14ac:dyDescent="0.3">
      <c r="A103" s="33"/>
      <c r="B103" s="133" t="s">
        <v>26</v>
      </c>
      <c r="C103" s="134"/>
      <c r="D103" s="51" t="s">
        <v>13</v>
      </c>
      <c r="E103" s="51" t="s">
        <v>14</v>
      </c>
      <c r="F103" s="52" t="s">
        <v>11</v>
      </c>
      <c r="G103" s="51" t="s">
        <v>13</v>
      </c>
      <c r="H103" s="51" t="s">
        <v>14</v>
      </c>
      <c r="I103" s="52" t="s">
        <v>11</v>
      </c>
      <c r="J103" s="117" t="s">
        <v>1055</v>
      </c>
      <c r="K103" s="28"/>
      <c r="L103" s="132"/>
      <c r="M103" s="132"/>
      <c r="N103" s="132"/>
      <c r="O103" s="132"/>
      <c r="P103" s="132"/>
      <c r="Q103" s="132"/>
      <c r="R103" s="132"/>
      <c r="S103" s="106"/>
      <c r="T103" s="89"/>
      <c r="U103" s="87"/>
      <c r="V103" s="87"/>
      <c r="W103" s="87"/>
      <c r="X103" s="93"/>
      <c r="Y103" s="93"/>
      <c r="Z103" s="57"/>
      <c r="AA103" s="57"/>
      <c r="AB103" s="57"/>
      <c r="AC103" s="57"/>
    </row>
    <row r="104" spans="1:29" ht="16.05" customHeight="1" x14ac:dyDescent="0.25">
      <c r="A104" s="33" t="str">
        <f>$B$4</f>
        <v>01 Allan Hancock</v>
      </c>
      <c r="B104" s="143" t="s">
        <v>27</v>
      </c>
      <c r="C104" s="144"/>
      <c r="D104" s="1">
        <v>0</v>
      </c>
      <c r="E104" s="1">
        <v>0</v>
      </c>
      <c r="F104" s="99">
        <f>SUM(D104:E104)</f>
        <v>0</v>
      </c>
      <c r="G104" s="1">
        <v>0</v>
      </c>
      <c r="H104" s="1">
        <v>0</v>
      </c>
      <c r="I104" s="99">
        <f>SUM(G104:H104)</f>
        <v>0</v>
      </c>
      <c r="J104" s="114">
        <f>IF(F104-I104=0,0,IF(F104-I104&gt;0,TEXT(ABS(F104-I104),"$#,###")&amp;" ▼",TEXT(ABS(F104-I104),"$#,###")&amp;" ▲"))</f>
        <v>0</v>
      </c>
      <c r="K104" s="28" t="s">
        <v>1052</v>
      </c>
      <c r="L104" s="125"/>
      <c r="M104" s="125"/>
      <c r="N104" s="125"/>
      <c r="O104" s="125"/>
      <c r="P104" s="125"/>
      <c r="Q104" s="125"/>
      <c r="R104" s="125"/>
      <c r="S104" s="98"/>
      <c r="T104" s="89" t="str">
        <f>T100</f>
        <v>Lompoc Unified School District</v>
      </c>
      <c r="U104" s="87" t="str">
        <f>U100</f>
        <v>95_Lompoc Unified School District</v>
      </c>
      <c r="V104" s="87" t="str">
        <f ca="1">V100</f>
        <v>01-Allan-Hancock_171211155522</v>
      </c>
      <c r="W104" s="87" t="str">
        <f ca="1">W100</f>
        <v>Copy of aebg_consortiumexpenditures_160722.xlsm</v>
      </c>
      <c r="X104" s="93"/>
      <c r="Y104" s="93"/>
      <c r="Z104" s="57"/>
      <c r="AA104" s="57"/>
      <c r="AB104" s="57"/>
      <c r="AC104" s="57"/>
    </row>
    <row r="105" spans="1:29" ht="16.05" customHeight="1" x14ac:dyDescent="0.25">
      <c r="A105" s="33" t="str">
        <f>$B$4</f>
        <v>01 Allan Hancock</v>
      </c>
      <c r="B105" s="135" t="s">
        <v>28</v>
      </c>
      <c r="C105" s="136"/>
      <c r="D105" s="2">
        <v>0</v>
      </c>
      <c r="E105" s="2">
        <v>0</v>
      </c>
      <c r="F105" s="100">
        <f t="shared" ref="F105:F111" si="58">SUM(D105:E105)</f>
        <v>0</v>
      </c>
      <c r="G105" s="2">
        <v>0</v>
      </c>
      <c r="H105" s="2">
        <v>0</v>
      </c>
      <c r="I105" s="100">
        <f t="shared" ref="I105:I111" si="59">SUM(G105:H105)</f>
        <v>0</v>
      </c>
      <c r="J105" s="114">
        <f t="shared" ref="J105:J112" si="60">IF(F105-I105=0,0,IF(F105-I105&gt;0,TEXT(ABS(F105-I105),"$#,###")&amp;" ▼",TEXT(ABS(F105-I105),"$#,###")&amp;" ▲"))</f>
        <v>0</v>
      </c>
      <c r="K105" s="28" t="s">
        <v>1052</v>
      </c>
      <c r="L105" s="125"/>
      <c r="M105" s="125"/>
      <c r="N105" s="125"/>
      <c r="O105" s="125"/>
      <c r="P105" s="125"/>
      <c r="Q105" s="125"/>
      <c r="R105" s="125"/>
      <c r="S105" s="98"/>
      <c r="T105" s="89" t="str">
        <f t="shared" ref="T105:W111" si="61">T104</f>
        <v>Lompoc Unified School District</v>
      </c>
      <c r="U105" s="87" t="str">
        <f t="shared" si="61"/>
        <v>95_Lompoc Unified School District</v>
      </c>
      <c r="V105" s="87" t="str">
        <f t="shared" ca="1" si="61"/>
        <v>01-Allan-Hancock_171211155522</v>
      </c>
      <c r="W105" s="87" t="str">
        <f t="shared" ca="1" si="61"/>
        <v>Copy of aebg_consortiumexpenditures_160722.xlsm</v>
      </c>
      <c r="X105" s="93"/>
      <c r="Y105" s="93"/>
      <c r="Z105" s="57"/>
      <c r="AA105" s="57"/>
      <c r="AB105" s="57"/>
      <c r="AC105" s="57"/>
    </row>
    <row r="106" spans="1:29" ht="16.05" customHeight="1" x14ac:dyDescent="0.25">
      <c r="A106" s="33" t="str">
        <f t="shared" ref="A106:A111" si="62">A105</f>
        <v>01 Allan Hancock</v>
      </c>
      <c r="B106" s="135" t="s">
        <v>29</v>
      </c>
      <c r="C106" s="136"/>
      <c r="D106" s="2">
        <v>0</v>
      </c>
      <c r="E106" s="2">
        <v>0</v>
      </c>
      <c r="F106" s="100">
        <f t="shared" si="58"/>
        <v>0</v>
      </c>
      <c r="G106" s="2">
        <v>0</v>
      </c>
      <c r="H106" s="2">
        <v>0</v>
      </c>
      <c r="I106" s="100">
        <f t="shared" si="59"/>
        <v>0</v>
      </c>
      <c r="J106" s="114">
        <f t="shared" si="60"/>
        <v>0</v>
      </c>
      <c r="K106" s="28" t="s">
        <v>1052</v>
      </c>
      <c r="L106" s="125"/>
      <c r="M106" s="125"/>
      <c r="N106" s="125"/>
      <c r="O106" s="125"/>
      <c r="P106" s="125"/>
      <c r="Q106" s="125"/>
      <c r="R106" s="125"/>
      <c r="S106" s="98"/>
      <c r="T106" s="89" t="str">
        <f t="shared" si="61"/>
        <v>Lompoc Unified School District</v>
      </c>
      <c r="U106" s="87" t="str">
        <f t="shared" si="61"/>
        <v>95_Lompoc Unified School District</v>
      </c>
      <c r="V106" s="87" t="str">
        <f t="shared" ca="1" si="61"/>
        <v>01-Allan-Hancock_171211155522</v>
      </c>
      <c r="W106" s="87" t="str">
        <f t="shared" ca="1" si="61"/>
        <v>Copy of aebg_consortiumexpenditures_160722.xlsm</v>
      </c>
      <c r="X106" s="93"/>
      <c r="Y106" s="93"/>
      <c r="Z106" s="57"/>
      <c r="AA106" s="57"/>
      <c r="AB106" s="57"/>
      <c r="AC106" s="57"/>
    </row>
    <row r="107" spans="1:29" ht="16.05" customHeight="1" x14ac:dyDescent="0.25">
      <c r="A107" s="33" t="str">
        <f t="shared" si="62"/>
        <v>01 Allan Hancock</v>
      </c>
      <c r="B107" s="135" t="s">
        <v>30</v>
      </c>
      <c r="C107" s="136"/>
      <c r="D107" s="1">
        <v>0</v>
      </c>
      <c r="E107" s="1">
        <v>0</v>
      </c>
      <c r="F107" s="100">
        <f t="shared" si="58"/>
        <v>0</v>
      </c>
      <c r="G107" s="1">
        <v>0</v>
      </c>
      <c r="H107" s="1">
        <v>0</v>
      </c>
      <c r="I107" s="100">
        <f t="shared" si="59"/>
        <v>0</v>
      </c>
      <c r="J107" s="114">
        <f t="shared" si="60"/>
        <v>0</v>
      </c>
      <c r="K107" s="28" t="s">
        <v>1052</v>
      </c>
      <c r="L107" s="125"/>
      <c r="M107" s="125"/>
      <c r="N107" s="125"/>
      <c r="O107" s="125"/>
      <c r="P107" s="125"/>
      <c r="Q107" s="125"/>
      <c r="R107" s="125"/>
      <c r="S107" s="98"/>
      <c r="T107" s="89" t="str">
        <f t="shared" si="61"/>
        <v>Lompoc Unified School District</v>
      </c>
      <c r="U107" s="87" t="str">
        <f t="shared" si="61"/>
        <v>95_Lompoc Unified School District</v>
      </c>
      <c r="V107" s="87" t="str">
        <f t="shared" ca="1" si="61"/>
        <v>01-Allan-Hancock_171211155522</v>
      </c>
      <c r="W107" s="87" t="str">
        <f t="shared" ca="1" si="61"/>
        <v>Copy of aebg_consortiumexpenditures_160722.xlsm</v>
      </c>
      <c r="X107" s="93"/>
      <c r="Y107" s="93"/>
      <c r="Z107" s="57"/>
      <c r="AA107" s="57"/>
      <c r="AB107" s="57"/>
      <c r="AC107" s="57"/>
    </row>
    <row r="108" spans="1:29" ht="16.05" customHeight="1" x14ac:dyDescent="0.25">
      <c r="A108" s="33" t="str">
        <f t="shared" si="62"/>
        <v>01 Allan Hancock</v>
      </c>
      <c r="B108" s="135" t="s">
        <v>31</v>
      </c>
      <c r="C108" s="136"/>
      <c r="D108" s="2">
        <v>0</v>
      </c>
      <c r="E108" s="2">
        <v>0</v>
      </c>
      <c r="F108" s="100">
        <f t="shared" si="58"/>
        <v>0</v>
      </c>
      <c r="G108" s="2">
        <v>0</v>
      </c>
      <c r="H108" s="2">
        <v>0</v>
      </c>
      <c r="I108" s="100">
        <f t="shared" si="59"/>
        <v>0</v>
      </c>
      <c r="J108" s="114">
        <f t="shared" si="60"/>
        <v>0</v>
      </c>
      <c r="K108" s="28" t="s">
        <v>1052</v>
      </c>
      <c r="L108" s="125"/>
      <c r="M108" s="125"/>
      <c r="N108" s="125"/>
      <c r="O108" s="125"/>
      <c r="P108" s="125"/>
      <c r="Q108" s="125"/>
      <c r="R108" s="125"/>
      <c r="S108" s="98"/>
      <c r="T108" s="89" t="str">
        <f t="shared" si="61"/>
        <v>Lompoc Unified School District</v>
      </c>
      <c r="U108" s="87" t="str">
        <f t="shared" si="61"/>
        <v>95_Lompoc Unified School District</v>
      </c>
      <c r="V108" s="87" t="str">
        <f t="shared" ca="1" si="61"/>
        <v>01-Allan-Hancock_171211155522</v>
      </c>
      <c r="W108" s="87" t="str">
        <f t="shared" ca="1" si="61"/>
        <v>Copy of aebg_consortiumexpenditures_160722.xlsm</v>
      </c>
      <c r="X108" s="93"/>
      <c r="Y108" s="93"/>
      <c r="Z108" s="57"/>
      <c r="AA108" s="57"/>
      <c r="AB108" s="57"/>
      <c r="AC108" s="57"/>
    </row>
    <row r="109" spans="1:29" ht="16.05" customHeight="1" x14ac:dyDescent="0.25">
      <c r="A109" s="33" t="str">
        <f t="shared" si="62"/>
        <v>01 Allan Hancock</v>
      </c>
      <c r="B109" s="135" t="s">
        <v>32</v>
      </c>
      <c r="C109" s="136"/>
      <c r="D109" s="2">
        <v>0</v>
      </c>
      <c r="E109" s="2">
        <v>0</v>
      </c>
      <c r="F109" s="100">
        <f t="shared" si="58"/>
        <v>0</v>
      </c>
      <c r="G109" s="2">
        <v>0</v>
      </c>
      <c r="H109" s="2">
        <v>0</v>
      </c>
      <c r="I109" s="100">
        <f t="shared" si="59"/>
        <v>0</v>
      </c>
      <c r="J109" s="114">
        <f t="shared" si="60"/>
        <v>0</v>
      </c>
      <c r="K109" s="28" t="s">
        <v>1052</v>
      </c>
      <c r="L109" s="125"/>
      <c r="M109" s="125"/>
      <c r="N109" s="125"/>
      <c r="O109" s="125"/>
      <c r="P109" s="125"/>
      <c r="Q109" s="125"/>
      <c r="R109" s="125"/>
      <c r="S109" s="66"/>
      <c r="T109" s="89" t="str">
        <f t="shared" si="61"/>
        <v>Lompoc Unified School District</v>
      </c>
      <c r="U109" s="87" t="str">
        <f t="shared" si="61"/>
        <v>95_Lompoc Unified School District</v>
      </c>
      <c r="V109" s="87" t="str">
        <f t="shared" ca="1" si="61"/>
        <v>01-Allan-Hancock_171211155522</v>
      </c>
      <c r="W109" s="87" t="str">
        <f t="shared" ca="1" si="61"/>
        <v>Copy of aebg_consortiumexpenditures_160722.xlsm</v>
      </c>
      <c r="X109" s="93"/>
      <c r="Y109" s="93"/>
      <c r="Z109" s="57"/>
      <c r="AA109" s="57"/>
      <c r="AB109" s="57"/>
      <c r="AC109" s="57"/>
    </row>
    <row r="110" spans="1:29" ht="16.05" customHeight="1" x14ac:dyDescent="0.25">
      <c r="A110" s="33" t="str">
        <f t="shared" si="62"/>
        <v>01 Allan Hancock</v>
      </c>
      <c r="B110" s="135" t="s">
        <v>33</v>
      </c>
      <c r="C110" s="136"/>
      <c r="D110" s="2">
        <v>0</v>
      </c>
      <c r="E110" s="2">
        <v>0</v>
      </c>
      <c r="F110" s="100">
        <f t="shared" si="58"/>
        <v>0</v>
      </c>
      <c r="G110" s="2">
        <v>0</v>
      </c>
      <c r="H110" s="2">
        <v>0</v>
      </c>
      <c r="I110" s="100">
        <f t="shared" si="59"/>
        <v>0</v>
      </c>
      <c r="J110" s="114">
        <f t="shared" si="60"/>
        <v>0</v>
      </c>
      <c r="K110" s="28" t="s">
        <v>1052</v>
      </c>
      <c r="L110" s="125"/>
      <c r="M110" s="125"/>
      <c r="N110" s="125"/>
      <c r="O110" s="125"/>
      <c r="P110" s="125"/>
      <c r="Q110" s="125"/>
      <c r="R110" s="125"/>
      <c r="S110" s="111" t="s">
        <v>37</v>
      </c>
      <c r="T110" s="89" t="str">
        <f t="shared" si="61"/>
        <v>Lompoc Unified School District</v>
      </c>
      <c r="U110" s="87" t="str">
        <f t="shared" si="61"/>
        <v>95_Lompoc Unified School District</v>
      </c>
      <c r="V110" s="87" t="str">
        <f t="shared" ca="1" si="61"/>
        <v>01-Allan-Hancock_171211155522</v>
      </c>
      <c r="W110" s="87" t="str">
        <f t="shared" ca="1" si="61"/>
        <v>Copy of aebg_consortiumexpenditures_160722.xlsm</v>
      </c>
      <c r="X110" s="93"/>
      <c r="Y110" s="93"/>
      <c r="Z110" s="57"/>
      <c r="AA110" s="57"/>
      <c r="AB110" s="57"/>
      <c r="AC110" s="57"/>
    </row>
    <row r="111" spans="1:29" ht="16.95" customHeight="1" thickBot="1" x14ac:dyDescent="0.3">
      <c r="A111" s="33" t="str">
        <f t="shared" si="62"/>
        <v>01 Allan Hancock</v>
      </c>
      <c r="B111" s="147" t="s">
        <v>1070</v>
      </c>
      <c r="C111" s="148"/>
      <c r="D111" s="3">
        <v>0</v>
      </c>
      <c r="E111" s="4">
        <v>0</v>
      </c>
      <c r="F111" s="101">
        <f t="shared" si="58"/>
        <v>0</v>
      </c>
      <c r="G111" s="3">
        <v>0</v>
      </c>
      <c r="H111" s="4">
        <v>0</v>
      </c>
      <c r="I111" s="101">
        <f t="shared" si="59"/>
        <v>0</v>
      </c>
      <c r="J111" s="115">
        <f t="shared" si="60"/>
        <v>0</v>
      </c>
      <c r="K111" s="28" t="s">
        <v>1052</v>
      </c>
      <c r="L111" s="125"/>
      <c r="M111" s="125"/>
      <c r="N111" s="125"/>
      <c r="O111" s="125"/>
      <c r="P111" s="125"/>
      <c r="Q111" s="125"/>
      <c r="R111" s="125"/>
      <c r="S111" s="112" t="s">
        <v>1066</v>
      </c>
      <c r="T111" s="89" t="str">
        <f t="shared" si="61"/>
        <v>Lompoc Unified School District</v>
      </c>
      <c r="U111" s="87" t="str">
        <f t="shared" si="61"/>
        <v>95_Lompoc Unified School District</v>
      </c>
      <c r="V111" s="87" t="str">
        <f t="shared" ca="1" si="61"/>
        <v>01-Allan-Hancock_171211155522</v>
      </c>
      <c r="W111" s="87" t="str">
        <f t="shared" ca="1" si="61"/>
        <v>Copy of aebg_consortiumexpenditures_160722.xlsm</v>
      </c>
      <c r="X111" s="93"/>
      <c r="Y111" s="93"/>
      <c r="Z111" s="57"/>
      <c r="AA111" s="57"/>
      <c r="AB111" s="57"/>
      <c r="AC111" s="57"/>
    </row>
    <row r="112" spans="1:29" ht="16.95" customHeight="1" thickTop="1" x14ac:dyDescent="0.25">
      <c r="B112" s="8" t="s">
        <v>11</v>
      </c>
      <c r="C112" s="9"/>
      <c r="D112" s="96">
        <f t="shared" ref="D112:I112" si="63">SUM(D104:D111)</f>
        <v>0</v>
      </c>
      <c r="E112" s="96">
        <f t="shared" si="63"/>
        <v>0</v>
      </c>
      <c r="F112" s="102">
        <f t="shared" si="63"/>
        <v>0</v>
      </c>
      <c r="G112" s="96">
        <f t="shared" si="63"/>
        <v>0</v>
      </c>
      <c r="H112" s="96">
        <f t="shared" si="63"/>
        <v>0</v>
      </c>
      <c r="I112" s="102">
        <f t="shared" si="63"/>
        <v>0</v>
      </c>
      <c r="J112" s="114">
        <f t="shared" si="60"/>
        <v>0</v>
      </c>
      <c r="K112" s="30"/>
      <c r="L112" s="124"/>
      <c r="M112" s="124"/>
      <c r="N112" s="124"/>
      <c r="O112" s="124"/>
      <c r="P112" s="124"/>
      <c r="Q112" s="124"/>
      <c r="R112" s="124"/>
      <c r="S112" s="11" t="s">
        <v>1067</v>
      </c>
      <c r="T112" s="89"/>
      <c r="U112" s="87"/>
      <c r="V112" s="87"/>
      <c r="W112" s="87"/>
      <c r="X112" s="93"/>
      <c r="Y112" s="93"/>
      <c r="Z112" s="57"/>
      <c r="AA112" s="57"/>
      <c r="AB112" s="57"/>
      <c r="AC112" s="57"/>
    </row>
    <row r="115" spans="1:29" ht="40.950000000000003" customHeight="1" thickBot="1" x14ac:dyDescent="0.35">
      <c r="M115" s="24"/>
      <c r="N115" s="24"/>
      <c r="O115" s="113"/>
      <c r="P115" s="113"/>
      <c r="Q115" s="107" t="s">
        <v>1063</v>
      </c>
      <c r="R115" s="107" t="s">
        <v>1064</v>
      </c>
      <c r="S115" s="107" t="s">
        <v>1065</v>
      </c>
    </row>
    <row r="116" spans="1:29" ht="28.2" x14ac:dyDescent="0.25">
      <c r="A116" s="76" t="s">
        <v>1027</v>
      </c>
      <c r="B116" s="21" t="str">
        <f>IFERROR(VLOOKUP(3,Sheet1!F:G,2,FALSE),"")</f>
        <v>Santa Barbara County Workforce Investment Board*</v>
      </c>
      <c r="D116" s="19"/>
      <c r="E116" s="19"/>
      <c r="F116" s="19"/>
      <c r="G116" s="19"/>
      <c r="M116" s="24"/>
      <c r="N116" s="24"/>
      <c r="O116" s="155" t="s">
        <v>56</v>
      </c>
      <c r="P116" s="155"/>
      <c r="Q116" s="108">
        <f>R116</f>
        <v>0</v>
      </c>
      <c r="R116" s="108">
        <f>IFERROR(INDEX(Sheet1!H:H,MATCH(U124,Sheet1!E:E,0)),"")</f>
        <v>0</v>
      </c>
      <c r="S116" s="108">
        <f>IFERROR(INDEX(Sheet1!J:J,MATCH(U124,Sheet1!E:E,0)),"")</f>
        <v>0</v>
      </c>
      <c r="X116" s="93"/>
      <c r="Y116" s="93"/>
      <c r="Z116" s="57"/>
      <c r="AA116" s="57"/>
      <c r="AB116" s="57"/>
      <c r="AC116" s="57"/>
    </row>
    <row r="117" spans="1:29" ht="25.95" customHeight="1" x14ac:dyDescent="0.25">
      <c r="B117" s="20"/>
      <c r="D117" s="11"/>
      <c r="E117" s="11"/>
      <c r="F117" s="11"/>
      <c r="G117" s="11"/>
      <c r="M117" s="24"/>
      <c r="N117" s="24"/>
      <c r="O117" s="156" t="s">
        <v>2</v>
      </c>
      <c r="P117" s="156"/>
      <c r="Q117" s="109" t="str">
        <f>IF(Q116=F131," - ",IF(Q116-F131&gt;0,TEXT(Q116-F131,"$#,###")&amp;" ▼",TEXT(ABS(Q116-F131),"$#,###")&amp;" ▲"))</f>
        <v xml:space="preserve"> - </v>
      </c>
      <c r="R117" s="109" t="str">
        <f>IF(I131=R116," - ",IF(R116-I131&gt;0,TEXT(R116-I131,"$#,###")&amp;" ▼",TEXT(ABS(R116-I131),"$#,###")&amp;" ▲"))</f>
        <v xml:space="preserve"> - </v>
      </c>
      <c r="S117" s="109" t="str">
        <f>IF(L131=S116," - ",IF(S116-L131&gt;0,TEXT(S116-L131,"$#,###")&amp;" ▼",TEXT(ABS(S116-L131),"$#,###")&amp;" ▲"))</f>
        <v xml:space="preserve"> - </v>
      </c>
      <c r="X117" s="93"/>
      <c r="Y117" s="93"/>
      <c r="Z117" s="57"/>
      <c r="AA117" s="57"/>
      <c r="AB117" s="57"/>
      <c r="AC117" s="57"/>
    </row>
    <row r="118" spans="1:29" ht="25.95" customHeight="1" x14ac:dyDescent="0.25">
      <c r="B118" s="7"/>
      <c r="C118" s="152" t="str">
        <f>IF(ISNA(Sheet1!B118),"Please select from the list of member agencies affiliated with the selected Consortium","")</f>
        <v/>
      </c>
      <c r="D118" s="152"/>
      <c r="E118" s="152"/>
      <c r="F118" s="152"/>
      <c r="G118" s="152"/>
      <c r="H118" s="31"/>
      <c r="I118" s="31"/>
      <c r="J118" s="31"/>
      <c r="K118" s="31"/>
      <c r="L118" s="13"/>
      <c r="M118" s="24"/>
      <c r="N118" s="24"/>
      <c r="O118" s="156" t="s">
        <v>12</v>
      </c>
      <c r="P118" s="156"/>
      <c r="Q118" s="109" t="str">
        <f>IF(F139=Q116," - ",IF(Q116-F139&gt;0,TEXT(Q116-F139,"$#,###")&amp;" ▼",TEXT(ABS(Q116-F139),"$#,###")&amp;" ▲"))</f>
        <v xml:space="preserve"> - </v>
      </c>
      <c r="R118" s="109" t="str">
        <f>IF(I139=R116," - ",IF(R116-I139&gt;0,TEXT(R116-I139,"$#,###")&amp;" ▼",TEXT(ABS(R116-I139),"$#,###")&amp;" ▲"))</f>
        <v xml:space="preserve"> - </v>
      </c>
      <c r="S118" s="109" t="str">
        <f>IF(L139=S116," - ",IF(S116-L139&gt;0,TEXT(S116-L139,"$#,###")&amp;" ▼",TEXT(ABS(S116-L139),"$#,###")&amp;" ▲"))</f>
        <v xml:space="preserve"> - </v>
      </c>
      <c r="U118" s="81"/>
      <c r="V118" s="81"/>
      <c r="W118" s="81"/>
      <c r="X118" s="93"/>
      <c r="Y118" s="93"/>
      <c r="Z118" s="57"/>
      <c r="AA118" s="57"/>
      <c r="AB118" s="57"/>
      <c r="AC118" s="57"/>
    </row>
    <row r="119" spans="1:29" ht="25.95" customHeight="1" x14ac:dyDescent="0.25">
      <c r="B119" s="7"/>
      <c r="C119" s="48"/>
      <c r="D119" s="71"/>
      <c r="E119" s="71"/>
      <c r="F119" s="71"/>
      <c r="G119" s="71"/>
      <c r="H119" s="31"/>
      <c r="I119" s="31"/>
      <c r="J119" s="31"/>
      <c r="K119" s="31"/>
      <c r="L119" s="13"/>
      <c r="M119" s="24"/>
      <c r="N119" s="24"/>
      <c r="O119" s="154" t="s">
        <v>1052</v>
      </c>
      <c r="P119" s="154"/>
      <c r="Q119" s="110" t="str">
        <f>IF(F150=Q116," - ",IF(Q116-F150&gt;0,TEXT(Q116-F150,"$#,###")&amp;" ▼",TEXT(ABS(Q116-F150),"$#,###")&amp;" ▲"))</f>
        <v xml:space="preserve"> - </v>
      </c>
      <c r="R119" s="110" t="str">
        <f>IF(I150=R116," - ",IF(R116-I150&gt;0,TEXT(R116-I150,"$#,###")&amp;" ▼",TEXT(ABS(R116-I150),"$#,###")&amp;" ▲"))</f>
        <v xml:space="preserve"> - </v>
      </c>
      <c r="S119" s="110"/>
      <c r="U119" s="81"/>
      <c r="V119" s="81"/>
      <c r="W119" s="81"/>
      <c r="X119" s="93"/>
      <c r="Y119" s="93"/>
      <c r="Z119" s="57"/>
      <c r="AA119" s="57"/>
      <c r="AB119" s="57"/>
      <c r="AC119" s="57"/>
    </row>
    <row r="120" spans="1:29" ht="15" x14ac:dyDescent="0.25">
      <c r="U120" s="81"/>
      <c r="V120" s="81"/>
      <c r="W120" s="81"/>
      <c r="X120" s="93"/>
      <c r="Y120" s="93"/>
      <c r="Z120" s="57"/>
      <c r="AA120" s="57"/>
      <c r="AB120" s="57"/>
      <c r="AC120" s="57"/>
    </row>
    <row r="121" spans="1:29" ht="18" customHeight="1" x14ac:dyDescent="0.25">
      <c r="B121" s="14"/>
      <c r="D121" s="137" t="s">
        <v>60</v>
      </c>
      <c r="E121" s="138"/>
      <c r="F121" s="138"/>
      <c r="G121" s="138"/>
      <c r="H121" s="138"/>
      <c r="I121" s="138"/>
      <c r="J121" s="139"/>
      <c r="K121" s="27"/>
      <c r="L121" s="126" t="s">
        <v>67</v>
      </c>
      <c r="M121" s="127"/>
      <c r="N121" s="127"/>
      <c r="O121" s="127"/>
      <c r="P121" s="127"/>
      <c r="Q121" s="127"/>
      <c r="R121" s="127"/>
      <c r="S121" s="128"/>
      <c r="U121" s="81"/>
      <c r="V121" s="81"/>
      <c r="W121" s="81"/>
      <c r="X121" s="93"/>
      <c r="Y121" s="93"/>
      <c r="Z121" s="57"/>
      <c r="AA121" s="57"/>
      <c r="AB121" s="57"/>
      <c r="AC121" s="57"/>
    </row>
    <row r="122" spans="1:29" ht="15" x14ac:dyDescent="0.25">
      <c r="A122" s="33"/>
      <c r="B122" s="34"/>
      <c r="C122" s="34"/>
      <c r="D122" s="140" t="s">
        <v>1053</v>
      </c>
      <c r="E122" s="140"/>
      <c r="F122" s="140"/>
      <c r="G122" s="140" t="s">
        <v>1054</v>
      </c>
      <c r="H122" s="140"/>
      <c r="I122" s="140"/>
      <c r="J122" s="141" t="s">
        <v>1055</v>
      </c>
      <c r="K122" s="28"/>
      <c r="L122" s="129"/>
      <c r="M122" s="130"/>
      <c r="N122" s="130"/>
      <c r="O122" s="130"/>
      <c r="P122" s="130"/>
      <c r="Q122" s="130"/>
      <c r="R122" s="130"/>
      <c r="S122" s="131"/>
      <c r="T122" s="89"/>
      <c r="U122" s="87"/>
      <c r="V122" s="87"/>
      <c r="W122" s="87"/>
      <c r="X122" s="93"/>
      <c r="Y122" s="93"/>
      <c r="Z122" s="57"/>
      <c r="AA122" s="57"/>
      <c r="AB122" s="57"/>
      <c r="AC122" s="57"/>
    </row>
    <row r="123" spans="1:29" ht="28.2" thickBot="1" x14ac:dyDescent="0.3">
      <c r="A123" s="32"/>
      <c r="B123" s="133" t="s">
        <v>2</v>
      </c>
      <c r="C123" s="134"/>
      <c r="D123" s="49" t="s">
        <v>13</v>
      </c>
      <c r="E123" s="49" t="s">
        <v>14</v>
      </c>
      <c r="F123" s="50" t="s">
        <v>11</v>
      </c>
      <c r="G123" s="49" t="s">
        <v>13</v>
      </c>
      <c r="H123" s="49" t="s">
        <v>14</v>
      </c>
      <c r="I123" s="50" t="s">
        <v>11</v>
      </c>
      <c r="J123" s="142"/>
      <c r="K123" s="28"/>
      <c r="L123" s="51" t="s">
        <v>15</v>
      </c>
      <c r="M123" s="51" t="s">
        <v>16</v>
      </c>
      <c r="N123" s="51" t="s">
        <v>17</v>
      </c>
      <c r="O123" s="51" t="s">
        <v>18</v>
      </c>
      <c r="P123" s="51" t="s">
        <v>19</v>
      </c>
      <c r="Q123" s="51" t="s">
        <v>20</v>
      </c>
      <c r="R123" s="51" t="s">
        <v>1062</v>
      </c>
      <c r="S123" s="72" t="s">
        <v>11</v>
      </c>
      <c r="T123" s="89"/>
      <c r="U123" s="87"/>
      <c r="V123" s="87"/>
      <c r="W123" s="87"/>
      <c r="X123" s="93"/>
      <c r="Y123" s="93"/>
      <c r="Z123" s="57"/>
      <c r="AA123" s="57"/>
      <c r="AB123" s="57"/>
      <c r="AC123" s="57"/>
    </row>
    <row r="124" spans="1:29" ht="16.05" customHeight="1" x14ac:dyDescent="0.25">
      <c r="A124" s="33" t="str">
        <f t="shared" ref="A124:A130" si="64">$B$4</f>
        <v>01 Allan Hancock</v>
      </c>
      <c r="B124" s="143" t="s">
        <v>1</v>
      </c>
      <c r="C124" s="144"/>
      <c r="D124" s="1">
        <v>0</v>
      </c>
      <c r="E124" s="1">
        <v>0</v>
      </c>
      <c r="F124" s="99">
        <f>SUM(D124:E124)</f>
        <v>0</v>
      </c>
      <c r="G124" s="1">
        <v>0</v>
      </c>
      <c r="H124" s="1">
        <v>0</v>
      </c>
      <c r="I124" s="99">
        <f>SUM(G124:H124)</f>
        <v>0</v>
      </c>
      <c r="J124" s="114">
        <f>IF(F124-I124=0,0,IF(F124-I124&gt;0,TEXT(ABS(F124-I124),"$#,###")&amp;" ▼",TEXT(ABS(F124-I124),"$#,###")&amp;" ▲"))</f>
        <v>0</v>
      </c>
      <c r="K124" s="28" t="s">
        <v>2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94">
        <f t="shared" ref="S124:S130" si="65">SUM(L124:R124)</f>
        <v>0</v>
      </c>
      <c r="T124" s="85" t="str">
        <f>B116</f>
        <v>Santa Barbara County Workforce Investment Board*</v>
      </c>
      <c r="U124" s="86" t="str">
        <f>INDEX(Sheet1!E:E,MATCH($B$4&amp;B116,Sheet1!D:D,0))</f>
        <v>9_Santa Barbara County Workforce Investment Board*</v>
      </c>
      <c r="V124" s="87" t="str">
        <f ca="1">Sheet1!$B$8</f>
        <v>01-Allan-Hancock_171211155522</v>
      </c>
      <c r="W124" s="87" t="str">
        <f ca="1">Sheet1!$B$10</f>
        <v>Copy of aebg_consortiumexpenditures_160722.xlsm</v>
      </c>
      <c r="X124" s="93"/>
      <c r="Y124" s="93"/>
      <c r="Z124" s="57"/>
      <c r="AA124" s="57"/>
      <c r="AB124" s="57"/>
      <c r="AC124" s="57"/>
    </row>
    <row r="125" spans="1:29" ht="16.05" customHeight="1" x14ac:dyDescent="0.25">
      <c r="A125" s="33" t="str">
        <f t="shared" si="64"/>
        <v>01 Allan Hancock</v>
      </c>
      <c r="B125" s="135" t="s">
        <v>5</v>
      </c>
      <c r="C125" s="136"/>
      <c r="D125" s="2">
        <v>0</v>
      </c>
      <c r="E125" s="2">
        <v>0</v>
      </c>
      <c r="F125" s="100">
        <f t="shared" ref="F125:F130" si="66">SUM(D125:E125)</f>
        <v>0</v>
      </c>
      <c r="G125" s="2">
        <v>0</v>
      </c>
      <c r="H125" s="2">
        <v>0</v>
      </c>
      <c r="I125" s="100">
        <f t="shared" ref="I125:I130" si="67">SUM(G125:H125)</f>
        <v>0</v>
      </c>
      <c r="J125" s="114">
        <f t="shared" ref="J125:J130" si="68">IF(F125-I125=0,0,IF(F125-I125&gt;0,TEXT(ABS(F125-I125),"$#,###")&amp;" ▼",TEXT(ABS(F125-I125),"$#,###")&amp;" ▲"))</f>
        <v>0</v>
      </c>
      <c r="K125" s="28" t="s">
        <v>2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94">
        <f t="shared" si="65"/>
        <v>0</v>
      </c>
      <c r="T125" s="89" t="str">
        <f t="shared" ref="T125:U130" si="69">T124</f>
        <v>Santa Barbara County Workforce Investment Board*</v>
      </c>
      <c r="U125" s="87" t="str">
        <f t="shared" si="69"/>
        <v>9_Santa Barbara County Workforce Investment Board*</v>
      </c>
      <c r="V125" s="87" t="str">
        <f ca="1">Sheet1!$B$8</f>
        <v>01-Allan-Hancock_171211155522</v>
      </c>
      <c r="W125" s="87" t="str">
        <f ca="1">Sheet1!$B$10</f>
        <v>Copy of aebg_consortiumexpenditures_160722.xlsm</v>
      </c>
      <c r="X125" s="93"/>
      <c r="Y125" s="93"/>
      <c r="Z125" s="57"/>
      <c r="AA125" s="57"/>
      <c r="AB125" s="57"/>
      <c r="AC125" s="57"/>
    </row>
    <row r="126" spans="1:29" ht="16.05" customHeight="1" x14ac:dyDescent="0.25">
      <c r="A126" s="33" t="str">
        <f t="shared" si="64"/>
        <v>01 Allan Hancock</v>
      </c>
      <c r="B126" s="135" t="s">
        <v>6</v>
      </c>
      <c r="C126" s="136"/>
      <c r="D126" s="2">
        <v>0</v>
      </c>
      <c r="E126" s="2">
        <v>0</v>
      </c>
      <c r="F126" s="100">
        <f t="shared" si="66"/>
        <v>0</v>
      </c>
      <c r="G126" s="2">
        <v>0</v>
      </c>
      <c r="H126" s="2">
        <v>0</v>
      </c>
      <c r="I126" s="100">
        <f t="shared" si="67"/>
        <v>0</v>
      </c>
      <c r="J126" s="114">
        <f t="shared" si="68"/>
        <v>0</v>
      </c>
      <c r="K126" s="28" t="s">
        <v>2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94">
        <f t="shared" si="65"/>
        <v>0</v>
      </c>
      <c r="T126" s="89" t="str">
        <f t="shared" si="69"/>
        <v>Santa Barbara County Workforce Investment Board*</v>
      </c>
      <c r="U126" s="87" t="str">
        <f t="shared" si="69"/>
        <v>9_Santa Barbara County Workforce Investment Board*</v>
      </c>
      <c r="V126" s="87" t="str">
        <f ca="1">Sheet1!$B$8</f>
        <v>01-Allan-Hancock_171211155522</v>
      </c>
      <c r="W126" s="87" t="str">
        <f ca="1">Sheet1!$B$10</f>
        <v>Copy of aebg_consortiumexpenditures_160722.xlsm</v>
      </c>
      <c r="X126" s="93"/>
      <c r="Y126" s="93"/>
      <c r="Z126" s="57"/>
      <c r="AA126" s="57"/>
      <c r="AB126" s="57"/>
      <c r="AC126" s="57"/>
    </row>
    <row r="127" spans="1:29" ht="16.05" customHeight="1" x14ac:dyDescent="0.25">
      <c r="A127" s="33" t="str">
        <f t="shared" si="64"/>
        <v>01 Allan Hancock</v>
      </c>
      <c r="B127" s="135" t="s">
        <v>7</v>
      </c>
      <c r="C127" s="136"/>
      <c r="D127" s="2">
        <v>0</v>
      </c>
      <c r="E127" s="2">
        <v>0</v>
      </c>
      <c r="F127" s="100">
        <f t="shared" si="66"/>
        <v>0</v>
      </c>
      <c r="G127" s="2">
        <v>0</v>
      </c>
      <c r="H127" s="2">
        <v>0</v>
      </c>
      <c r="I127" s="100">
        <f t="shared" si="67"/>
        <v>0</v>
      </c>
      <c r="J127" s="114">
        <f t="shared" si="68"/>
        <v>0</v>
      </c>
      <c r="K127" s="28" t="s">
        <v>2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94">
        <f t="shared" si="65"/>
        <v>0</v>
      </c>
      <c r="T127" s="89" t="str">
        <f t="shared" si="69"/>
        <v>Santa Barbara County Workforce Investment Board*</v>
      </c>
      <c r="U127" s="87" t="str">
        <f t="shared" si="69"/>
        <v>9_Santa Barbara County Workforce Investment Board*</v>
      </c>
      <c r="V127" s="87" t="str">
        <f ca="1">Sheet1!$B$8</f>
        <v>01-Allan-Hancock_171211155522</v>
      </c>
      <c r="W127" s="87" t="str">
        <f ca="1">Sheet1!$B$10</f>
        <v>Copy of aebg_consortiumexpenditures_160722.xlsm</v>
      </c>
      <c r="X127" s="93"/>
      <c r="Y127" s="93"/>
      <c r="Z127" s="57"/>
      <c r="AA127" s="57"/>
      <c r="AB127" s="57"/>
      <c r="AC127" s="57"/>
    </row>
    <row r="128" spans="1:29" ht="16.05" customHeight="1" x14ac:dyDescent="0.25">
      <c r="A128" s="33" t="str">
        <f t="shared" si="64"/>
        <v>01 Allan Hancock</v>
      </c>
      <c r="B128" s="135" t="s">
        <v>8</v>
      </c>
      <c r="C128" s="136"/>
      <c r="D128" s="2">
        <v>0</v>
      </c>
      <c r="E128" s="2">
        <v>0</v>
      </c>
      <c r="F128" s="100">
        <f t="shared" si="66"/>
        <v>0</v>
      </c>
      <c r="G128" s="2">
        <v>0</v>
      </c>
      <c r="H128" s="2">
        <v>0</v>
      </c>
      <c r="I128" s="100">
        <f t="shared" si="67"/>
        <v>0</v>
      </c>
      <c r="J128" s="114">
        <f t="shared" si="68"/>
        <v>0</v>
      </c>
      <c r="K128" s="28" t="s">
        <v>2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94">
        <f t="shared" si="65"/>
        <v>0</v>
      </c>
      <c r="T128" s="89" t="str">
        <f t="shared" si="69"/>
        <v>Santa Barbara County Workforce Investment Board*</v>
      </c>
      <c r="U128" s="87" t="str">
        <f t="shared" si="69"/>
        <v>9_Santa Barbara County Workforce Investment Board*</v>
      </c>
      <c r="V128" s="87" t="str">
        <f ca="1">Sheet1!$B$8</f>
        <v>01-Allan-Hancock_171211155522</v>
      </c>
      <c r="W128" s="87" t="str">
        <f ca="1">Sheet1!$B$10</f>
        <v>Copy of aebg_consortiumexpenditures_160722.xlsm</v>
      </c>
      <c r="X128" s="93"/>
      <c r="Y128" s="93"/>
      <c r="Z128" s="57"/>
      <c r="AA128" s="57"/>
      <c r="AB128" s="57"/>
      <c r="AC128" s="57"/>
    </row>
    <row r="129" spans="1:29" ht="16.05" customHeight="1" x14ac:dyDescent="0.25">
      <c r="A129" s="33" t="str">
        <f t="shared" si="64"/>
        <v>01 Allan Hancock</v>
      </c>
      <c r="B129" s="135" t="s">
        <v>9</v>
      </c>
      <c r="C129" s="136"/>
      <c r="D129" s="2">
        <v>0</v>
      </c>
      <c r="E129" s="2">
        <v>0</v>
      </c>
      <c r="F129" s="100">
        <f t="shared" si="66"/>
        <v>0</v>
      </c>
      <c r="G129" s="2">
        <v>0</v>
      </c>
      <c r="H129" s="2">
        <v>0</v>
      </c>
      <c r="I129" s="100">
        <f t="shared" si="67"/>
        <v>0</v>
      </c>
      <c r="J129" s="114">
        <f t="shared" si="68"/>
        <v>0</v>
      </c>
      <c r="K129" s="28" t="s">
        <v>2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94">
        <f t="shared" si="65"/>
        <v>0</v>
      </c>
      <c r="T129" s="89" t="str">
        <f t="shared" si="69"/>
        <v>Santa Barbara County Workforce Investment Board*</v>
      </c>
      <c r="U129" s="87" t="str">
        <f t="shared" si="69"/>
        <v>9_Santa Barbara County Workforce Investment Board*</v>
      </c>
      <c r="V129" s="87" t="str">
        <f ca="1">Sheet1!$B$8</f>
        <v>01-Allan-Hancock_171211155522</v>
      </c>
      <c r="W129" s="87" t="str">
        <f ca="1">Sheet1!$B$10</f>
        <v>Copy of aebg_consortiumexpenditures_160722.xlsm</v>
      </c>
      <c r="X129" s="93"/>
      <c r="Y129" s="93"/>
      <c r="Z129" s="57"/>
      <c r="AA129" s="57"/>
      <c r="AB129" s="57"/>
      <c r="AC129" s="57"/>
    </row>
    <row r="130" spans="1:29" ht="16.95" customHeight="1" thickBot="1" x14ac:dyDescent="0.3">
      <c r="A130" s="33" t="str">
        <f t="shared" si="64"/>
        <v>01 Allan Hancock</v>
      </c>
      <c r="B130" s="147" t="s">
        <v>10</v>
      </c>
      <c r="C130" s="148"/>
      <c r="D130" s="3">
        <v>0</v>
      </c>
      <c r="E130" s="4">
        <v>0</v>
      </c>
      <c r="F130" s="101">
        <f t="shared" si="66"/>
        <v>0</v>
      </c>
      <c r="G130" s="3">
        <v>0</v>
      </c>
      <c r="H130" s="4">
        <v>0</v>
      </c>
      <c r="I130" s="101">
        <f t="shared" si="67"/>
        <v>0</v>
      </c>
      <c r="J130" s="115">
        <f t="shared" si="68"/>
        <v>0</v>
      </c>
      <c r="K130" s="28" t="s">
        <v>2</v>
      </c>
      <c r="L130" s="3">
        <v>0</v>
      </c>
      <c r="M130" s="4">
        <v>0</v>
      </c>
      <c r="N130" s="3">
        <v>0</v>
      </c>
      <c r="O130" s="4">
        <v>0</v>
      </c>
      <c r="P130" s="3">
        <v>0</v>
      </c>
      <c r="Q130" s="4">
        <v>0</v>
      </c>
      <c r="R130" s="3">
        <v>0</v>
      </c>
      <c r="S130" s="95">
        <f t="shared" si="65"/>
        <v>0</v>
      </c>
      <c r="T130" s="89" t="str">
        <f t="shared" si="69"/>
        <v>Santa Barbara County Workforce Investment Board*</v>
      </c>
      <c r="U130" s="87" t="str">
        <f t="shared" si="69"/>
        <v>9_Santa Barbara County Workforce Investment Board*</v>
      </c>
      <c r="V130" s="87" t="str">
        <f ca="1">Sheet1!$B$8</f>
        <v>01-Allan-Hancock_171211155522</v>
      </c>
      <c r="W130" s="87" t="str">
        <f ca="1">Sheet1!$B$10</f>
        <v>Copy of aebg_consortiumexpenditures_160722.xlsm</v>
      </c>
      <c r="X130" s="93"/>
      <c r="Y130" s="93"/>
      <c r="Z130" s="57"/>
      <c r="AA130" s="57"/>
      <c r="AB130" s="57"/>
      <c r="AC130" s="57"/>
    </row>
    <row r="131" spans="1:29" thickTop="1" x14ac:dyDescent="0.25">
      <c r="A131" s="33"/>
      <c r="B131" s="149" t="s">
        <v>11</v>
      </c>
      <c r="C131" s="150"/>
      <c r="D131" s="96">
        <f t="shared" ref="D131:E131" si="70">SUM(D124:D130)</f>
        <v>0</v>
      </c>
      <c r="E131" s="96">
        <f t="shared" si="70"/>
        <v>0</v>
      </c>
      <c r="F131" s="102">
        <f>SUM(F124:F130)</f>
        <v>0</v>
      </c>
      <c r="G131" s="96">
        <f>SUM(G124:G130)</f>
        <v>0</v>
      </c>
      <c r="H131" s="96">
        <f>SUM(H124:H130)</f>
        <v>0</v>
      </c>
      <c r="I131" s="102">
        <f>SUM(I124:I130)</f>
        <v>0</v>
      </c>
      <c r="J131" s="114">
        <f>IF(F131-I131=0,0,IF(F131-I131&gt;0,TEXT(ABS(F131-I131),"$#,###")&amp;" ▼",TEXT(ABS(F131-I131),"$#,###")&amp;" ▲"))</f>
        <v>0</v>
      </c>
      <c r="K131" s="29"/>
      <c r="L131" s="96">
        <f t="shared" ref="L131:R131" si="71">SUM(L124:L130)</f>
        <v>0</v>
      </c>
      <c r="M131" s="96">
        <f t="shared" si="71"/>
        <v>0</v>
      </c>
      <c r="N131" s="96">
        <f t="shared" si="71"/>
        <v>0</v>
      </c>
      <c r="O131" s="96">
        <f t="shared" si="71"/>
        <v>0</v>
      </c>
      <c r="P131" s="96">
        <f t="shared" si="71"/>
        <v>0</v>
      </c>
      <c r="Q131" s="96">
        <f t="shared" si="71"/>
        <v>0</v>
      </c>
      <c r="R131" s="96">
        <f t="shared" si="71"/>
        <v>0</v>
      </c>
      <c r="S131" s="96">
        <f>SUM(S124:S130)</f>
        <v>0</v>
      </c>
      <c r="T131" s="89"/>
      <c r="U131" s="87"/>
      <c r="V131" s="87"/>
      <c r="W131" s="87"/>
      <c r="X131" s="93"/>
      <c r="Y131" s="93"/>
      <c r="Z131" s="57"/>
      <c r="AA131" s="57"/>
      <c r="AB131" s="57"/>
      <c r="AC131" s="57"/>
    </row>
    <row r="132" spans="1:29" ht="15" x14ac:dyDescent="0.25">
      <c r="A132" s="33"/>
      <c r="B132" s="5"/>
      <c r="C132" s="5"/>
      <c r="D132" s="6"/>
      <c r="E132" s="6"/>
      <c r="F132" s="6"/>
      <c r="G132" s="6"/>
      <c r="H132" s="6"/>
      <c r="I132" s="6"/>
      <c r="J132" s="116"/>
      <c r="K132" s="28"/>
      <c r="L132" s="6"/>
      <c r="M132" s="6"/>
      <c r="N132" s="6"/>
      <c r="O132" s="6"/>
      <c r="P132" s="6"/>
      <c r="Q132" s="6"/>
      <c r="R132" s="6"/>
      <c r="S132" s="6"/>
      <c r="T132" s="89"/>
      <c r="U132" s="87"/>
      <c r="V132" s="87"/>
      <c r="W132" s="87"/>
      <c r="X132" s="93"/>
      <c r="Y132" s="93"/>
      <c r="Z132" s="57"/>
      <c r="AA132" s="57"/>
      <c r="AB132" s="57"/>
      <c r="AC132" s="57"/>
    </row>
    <row r="133" spans="1:29" ht="28.2" thickBot="1" x14ac:dyDescent="0.3">
      <c r="A133" s="33"/>
      <c r="B133" s="133" t="s">
        <v>12</v>
      </c>
      <c r="C133" s="134"/>
      <c r="D133" s="51" t="s">
        <v>13</v>
      </c>
      <c r="E133" s="51" t="s">
        <v>14</v>
      </c>
      <c r="F133" s="52" t="s">
        <v>11</v>
      </c>
      <c r="G133" s="51" t="s">
        <v>13</v>
      </c>
      <c r="H133" s="51" t="s">
        <v>14</v>
      </c>
      <c r="I133" s="52" t="s">
        <v>11</v>
      </c>
      <c r="J133" s="117" t="s">
        <v>1055</v>
      </c>
      <c r="K133" s="28"/>
      <c r="L133" s="51" t="s">
        <v>15</v>
      </c>
      <c r="M133" s="51" t="s">
        <v>16</v>
      </c>
      <c r="N133" s="51" t="s">
        <v>17</v>
      </c>
      <c r="O133" s="51" t="s">
        <v>18</v>
      </c>
      <c r="P133" s="51" t="s">
        <v>19</v>
      </c>
      <c r="Q133" s="51" t="s">
        <v>20</v>
      </c>
      <c r="R133" s="51" t="s">
        <v>1062</v>
      </c>
      <c r="S133" s="72" t="s">
        <v>11</v>
      </c>
      <c r="T133" s="89"/>
      <c r="U133" s="87"/>
      <c r="V133" s="87"/>
      <c r="W133" s="87"/>
      <c r="X133" s="93"/>
      <c r="Y133" s="93"/>
      <c r="Z133" s="57"/>
      <c r="AA133" s="57"/>
      <c r="AB133" s="57"/>
      <c r="AC133" s="57"/>
    </row>
    <row r="134" spans="1:29" ht="16.05" customHeight="1" x14ac:dyDescent="0.25">
      <c r="A134" s="33" t="str">
        <f>$B$4</f>
        <v>01 Allan Hancock</v>
      </c>
      <c r="B134" s="143" t="s">
        <v>21</v>
      </c>
      <c r="C134" s="144"/>
      <c r="D134" s="1">
        <v>0</v>
      </c>
      <c r="E134" s="1">
        <v>0</v>
      </c>
      <c r="F134" s="99">
        <f>SUM(D134:E134)</f>
        <v>0</v>
      </c>
      <c r="G134" s="1">
        <v>0</v>
      </c>
      <c r="H134" s="1">
        <v>0</v>
      </c>
      <c r="I134" s="99">
        <f>SUM(G134:H134)</f>
        <v>0</v>
      </c>
      <c r="J134" s="114">
        <f>IF(F134-I134=0,0,IF(F134-I134&gt;0,TEXT(ABS(F134-I134),"$#,###")&amp;" ▼",TEXT(ABS(F134-I134),"$#,###")&amp;" ▲"))</f>
        <v>0</v>
      </c>
      <c r="K134" s="28" t="s">
        <v>12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97">
        <f>SUM(L134:R134)</f>
        <v>0</v>
      </c>
      <c r="T134" s="89" t="str">
        <f>T130</f>
        <v>Santa Barbara County Workforce Investment Board*</v>
      </c>
      <c r="U134" s="87" t="str">
        <f>U130</f>
        <v>9_Santa Barbara County Workforce Investment Board*</v>
      </c>
      <c r="V134" s="87" t="str">
        <f ca="1">V130</f>
        <v>01-Allan-Hancock_171211155522</v>
      </c>
      <c r="W134" s="87" t="str">
        <f ca="1">W130</f>
        <v>Copy of aebg_consortiumexpenditures_160722.xlsm</v>
      </c>
      <c r="X134" s="93"/>
      <c r="Y134" s="93"/>
      <c r="Z134" s="57"/>
      <c r="AA134" s="57"/>
      <c r="AB134" s="57"/>
      <c r="AC134" s="57"/>
    </row>
    <row r="135" spans="1:29" ht="16.05" customHeight="1" x14ac:dyDescent="0.25">
      <c r="A135" s="33" t="str">
        <f>$B$4</f>
        <v>01 Allan Hancock</v>
      </c>
      <c r="B135" s="135" t="s">
        <v>22</v>
      </c>
      <c r="C135" s="136"/>
      <c r="D135" s="2">
        <v>0</v>
      </c>
      <c r="E135" s="2">
        <v>0</v>
      </c>
      <c r="F135" s="99">
        <f t="shared" ref="F135:F138" si="72">SUM(D135:E135)</f>
        <v>0</v>
      </c>
      <c r="G135" s="2">
        <v>0</v>
      </c>
      <c r="H135" s="2">
        <v>0</v>
      </c>
      <c r="I135" s="100">
        <f t="shared" ref="I135:I138" si="73">SUM(G135:H135)</f>
        <v>0</v>
      </c>
      <c r="J135" s="114">
        <f t="shared" ref="J135:J139" si="74">IF(F135-I135=0,0,IF(F135-I135&gt;0,TEXT(ABS(F135-I135),"$#,###")&amp;" ▼",TEXT(ABS(F135-I135),"$#,###")&amp;" ▲"))</f>
        <v>0</v>
      </c>
      <c r="K135" s="28" t="s">
        <v>12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94">
        <f>SUM(L135:R135)</f>
        <v>0</v>
      </c>
      <c r="T135" s="89" t="str">
        <f t="shared" ref="T135:W138" si="75">T134</f>
        <v>Santa Barbara County Workforce Investment Board*</v>
      </c>
      <c r="U135" s="87" t="str">
        <f t="shared" si="75"/>
        <v>9_Santa Barbara County Workforce Investment Board*</v>
      </c>
      <c r="V135" s="87" t="str">
        <f t="shared" ca="1" si="75"/>
        <v>01-Allan-Hancock_171211155522</v>
      </c>
      <c r="W135" s="87" t="str">
        <f t="shared" ca="1" si="75"/>
        <v>Copy of aebg_consortiumexpenditures_160722.xlsm</v>
      </c>
      <c r="X135" s="93"/>
      <c r="Y135" s="93"/>
      <c r="Z135" s="57"/>
      <c r="AA135" s="57"/>
      <c r="AB135" s="57"/>
      <c r="AC135" s="57"/>
    </row>
    <row r="136" spans="1:29" ht="16.05" customHeight="1" x14ac:dyDescent="0.25">
      <c r="A136" s="33" t="str">
        <f>$B$4</f>
        <v>01 Allan Hancock</v>
      </c>
      <c r="B136" s="135" t="s">
        <v>23</v>
      </c>
      <c r="C136" s="136"/>
      <c r="D136" s="2">
        <v>0</v>
      </c>
      <c r="E136" s="2">
        <v>0</v>
      </c>
      <c r="F136" s="99">
        <f t="shared" si="72"/>
        <v>0</v>
      </c>
      <c r="G136" s="2">
        <v>0</v>
      </c>
      <c r="H136" s="2">
        <v>0</v>
      </c>
      <c r="I136" s="100">
        <f t="shared" si="73"/>
        <v>0</v>
      </c>
      <c r="J136" s="114">
        <f t="shared" si="74"/>
        <v>0</v>
      </c>
      <c r="K136" s="28" t="s">
        <v>12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94">
        <f>SUM(L136:R136)</f>
        <v>0</v>
      </c>
      <c r="T136" s="89" t="str">
        <f t="shared" si="75"/>
        <v>Santa Barbara County Workforce Investment Board*</v>
      </c>
      <c r="U136" s="87" t="str">
        <f t="shared" si="75"/>
        <v>9_Santa Barbara County Workforce Investment Board*</v>
      </c>
      <c r="V136" s="87" t="str">
        <f t="shared" ca="1" si="75"/>
        <v>01-Allan-Hancock_171211155522</v>
      </c>
      <c r="W136" s="87" t="str">
        <f t="shared" ca="1" si="75"/>
        <v>Copy of aebg_consortiumexpenditures_160722.xlsm</v>
      </c>
      <c r="X136" s="93"/>
      <c r="Y136" s="93"/>
      <c r="Z136" s="57"/>
      <c r="AA136" s="57"/>
      <c r="AB136" s="57"/>
      <c r="AC136" s="57"/>
    </row>
    <row r="137" spans="1:29" ht="16.05" customHeight="1" x14ac:dyDescent="0.25">
      <c r="A137" s="33" t="str">
        <f>$B$4</f>
        <v>01 Allan Hancock</v>
      </c>
      <c r="B137" s="135" t="s">
        <v>24</v>
      </c>
      <c r="C137" s="136"/>
      <c r="D137" s="2">
        <v>0</v>
      </c>
      <c r="E137" s="2">
        <v>0</v>
      </c>
      <c r="F137" s="99">
        <f t="shared" si="72"/>
        <v>0</v>
      </c>
      <c r="G137" s="2">
        <v>0</v>
      </c>
      <c r="H137" s="2">
        <v>0</v>
      </c>
      <c r="I137" s="100">
        <f t="shared" si="73"/>
        <v>0</v>
      </c>
      <c r="J137" s="114">
        <f t="shared" si="74"/>
        <v>0</v>
      </c>
      <c r="K137" s="28" t="s">
        <v>12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94">
        <f>SUM(L137:R137)</f>
        <v>0</v>
      </c>
      <c r="T137" s="89" t="str">
        <f t="shared" si="75"/>
        <v>Santa Barbara County Workforce Investment Board*</v>
      </c>
      <c r="U137" s="87" t="str">
        <f t="shared" si="75"/>
        <v>9_Santa Barbara County Workforce Investment Board*</v>
      </c>
      <c r="V137" s="87" t="str">
        <f t="shared" ca="1" si="75"/>
        <v>01-Allan-Hancock_171211155522</v>
      </c>
      <c r="W137" s="87" t="str">
        <f t="shared" ca="1" si="75"/>
        <v>Copy of aebg_consortiumexpenditures_160722.xlsm</v>
      </c>
      <c r="X137" s="93"/>
      <c r="Y137" s="93"/>
      <c r="Z137" s="57"/>
      <c r="AA137" s="57"/>
      <c r="AB137" s="57"/>
      <c r="AC137" s="57"/>
    </row>
    <row r="138" spans="1:29" ht="16.95" customHeight="1" thickBot="1" x14ac:dyDescent="0.3">
      <c r="A138" s="33" t="str">
        <f>$B$4</f>
        <v>01 Allan Hancock</v>
      </c>
      <c r="B138" s="135" t="s">
        <v>25</v>
      </c>
      <c r="C138" s="136"/>
      <c r="D138" s="3">
        <v>0</v>
      </c>
      <c r="E138" s="4">
        <v>0</v>
      </c>
      <c r="F138" s="101">
        <f t="shared" si="72"/>
        <v>0</v>
      </c>
      <c r="G138" s="3">
        <v>0</v>
      </c>
      <c r="H138" s="4">
        <v>0</v>
      </c>
      <c r="I138" s="101">
        <f t="shared" si="73"/>
        <v>0</v>
      </c>
      <c r="J138" s="115">
        <f t="shared" si="74"/>
        <v>0</v>
      </c>
      <c r="K138" s="28" t="s">
        <v>12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95">
        <f>SUM(L138:R138)</f>
        <v>0</v>
      </c>
      <c r="T138" s="89" t="str">
        <f t="shared" si="75"/>
        <v>Santa Barbara County Workforce Investment Board*</v>
      </c>
      <c r="U138" s="87" t="str">
        <f t="shared" si="75"/>
        <v>9_Santa Barbara County Workforce Investment Board*</v>
      </c>
      <c r="V138" s="87" t="str">
        <f t="shared" ca="1" si="75"/>
        <v>01-Allan-Hancock_171211155522</v>
      </c>
      <c r="W138" s="87" t="str">
        <f t="shared" ca="1" si="75"/>
        <v>Copy of aebg_consortiumexpenditures_160722.xlsm</v>
      </c>
      <c r="X138" s="93"/>
      <c r="Y138" s="93"/>
      <c r="Z138" s="57"/>
      <c r="AA138" s="57"/>
      <c r="AB138" s="57"/>
      <c r="AC138" s="57"/>
    </row>
    <row r="139" spans="1:29" thickTop="1" x14ac:dyDescent="0.25">
      <c r="A139" s="33"/>
      <c r="B139" s="145" t="s">
        <v>11</v>
      </c>
      <c r="C139" s="146"/>
      <c r="D139" s="96">
        <f t="shared" ref="D139:E139" si="76">SUM(D134:D138)</f>
        <v>0</v>
      </c>
      <c r="E139" s="96">
        <f t="shared" si="76"/>
        <v>0</v>
      </c>
      <c r="F139" s="102">
        <f>SUM(F134:F138)</f>
        <v>0</v>
      </c>
      <c r="G139" s="96">
        <f>SUM(G134:G138)</f>
        <v>0</v>
      </c>
      <c r="H139" s="96">
        <f>SUM(H134:H138)</f>
        <v>0</v>
      </c>
      <c r="I139" s="102">
        <f>SUM(I134:I138)</f>
        <v>0</v>
      </c>
      <c r="J139" s="114">
        <f t="shared" si="74"/>
        <v>0</v>
      </c>
      <c r="K139" s="29"/>
      <c r="L139" s="96">
        <f t="shared" ref="L139:R139" si="77">SUM(L134:L138)</f>
        <v>0</v>
      </c>
      <c r="M139" s="96">
        <f t="shared" si="77"/>
        <v>0</v>
      </c>
      <c r="N139" s="96">
        <f t="shared" si="77"/>
        <v>0</v>
      </c>
      <c r="O139" s="96">
        <f t="shared" si="77"/>
        <v>0</v>
      </c>
      <c r="P139" s="96">
        <f t="shared" si="77"/>
        <v>0</v>
      </c>
      <c r="Q139" s="96">
        <f t="shared" si="77"/>
        <v>0</v>
      </c>
      <c r="R139" s="96">
        <f t="shared" si="77"/>
        <v>0</v>
      </c>
      <c r="S139" s="96">
        <f>SUM(S134:S138)</f>
        <v>0</v>
      </c>
      <c r="T139" s="89"/>
      <c r="U139" s="87"/>
      <c r="V139" s="87"/>
      <c r="W139" s="87"/>
      <c r="X139" s="93"/>
      <c r="Y139" s="93"/>
      <c r="Z139" s="57"/>
      <c r="AA139" s="57"/>
      <c r="AB139" s="57"/>
      <c r="AC139" s="57"/>
    </row>
    <row r="140" spans="1:29" ht="15" x14ac:dyDescent="0.25">
      <c r="A140" s="33"/>
      <c r="B140" s="5"/>
      <c r="C140" s="5"/>
      <c r="D140" s="6"/>
      <c r="E140" s="6"/>
      <c r="F140" s="6"/>
      <c r="G140" s="6"/>
      <c r="H140" s="6"/>
      <c r="I140" s="6"/>
      <c r="J140" s="116"/>
      <c r="K140" s="28"/>
      <c r="L140" s="6"/>
      <c r="M140" s="6"/>
      <c r="N140" s="6"/>
      <c r="O140" s="6"/>
      <c r="P140" s="6"/>
      <c r="Q140" s="6"/>
      <c r="R140" s="6"/>
      <c r="S140" s="6"/>
      <c r="T140" s="89"/>
      <c r="U140" s="87"/>
      <c r="V140" s="87"/>
      <c r="W140" s="87"/>
      <c r="X140" s="93"/>
      <c r="Y140" s="93"/>
      <c r="Z140" s="57"/>
      <c r="AA140" s="57"/>
      <c r="AB140" s="57"/>
      <c r="AC140" s="57"/>
    </row>
    <row r="141" spans="1:29" ht="28.2" thickBot="1" x14ac:dyDescent="0.3">
      <c r="A141" s="33"/>
      <c r="B141" s="133" t="s">
        <v>26</v>
      </c>
      <c r="C141" s="134"/>
      <c r="D141" s="51" t="s">
        <v>13</v>
      </c>
      <c r="E141" s="51" t="s">
        <v>14</v>
      </c>
      <c r="F141" s="52" t="s">
        <v>11</v>
      </c>
      <c r="G141" s="51" t="s">
        <v>13</v>
      </c>
      <c r="H141" s="51" t="s">
        <v>14</v>
      </c>
      <c r="I141" s="52" t="s">
        <v>11</v>
      </c>
      <c r="J141" s="117" t="s">
        <v>1055</v>
      </c>
      <c r="K141" s="28"/>
      <c r="L141" s="132"/>
      <c r="M141" s="132"/>
      <c r="N141" s="132"/>
      <c r="O141" s="132"/>
      <c r="P141" s="132"/>
      <c r="Q141" s="132"/>
      <c r="R141" s="132"/>
      <c r="S141" s="106"/>
      <c r="T141" s="89"/>
      <c r="U141" s="87"/>
      <c r="V141" s="87"/>
      <c r="W141" s="87"/>
      <c r="X141" s="93"/>
      <c r="Y141" s="93"/>
      <c r="Z141" s="57"/>
      <c r="AA141" s="57"/>
      <c r="AB141" s="57"/>
      <c r="AC141" s="57"/>
    </row>
    <row r="142" spans="1:29" ht="16.05" customHeight="1" x14ac:dyDescent="0.25">
      <c r="A142" s="33" t="str">
        <f>$B$4</f>
        <v>01 Allan Hancock</v>
      </c>
      <c r="B142" s="143" t="s">
        <v>27</v>
      </c>
      <c r="C142" s="144"/>
      <c r="D142" s="1">
        <v>0</v>
      </c>
      <c r="E142" s="1">
        <v>0</v>
      </c>
      <c r="F142" s="99">
        <f>SUM(D142:E142)</f>
        <v>0</v>
      </c>
      <c r="G142" s="1">
        <v>0</v>
      </c>
      <c r="H142" s="1">
        <v>0</v>
      </c>
      <c r="I142" s="99">
        <f>SUM(G142:H142)</f>
        <v>0</v>
      </c>
      <c r="J142" s="114">
        <f>IF(F142-I142=0,0,IF(F142-I142&gt;0,TEXT(ABS(F142-I142),"$#,###")&amp;" ▼",TEXT(ABS(F142-I142),"$#,###")&amp;" ▲"))</f>
        <v>0</v>
      </c>
      <c r="K142" s="28" t="s">
        <v>1052</v>
      </c>
      <c r="L142" s="125"/>
      <c r="M142" s="125"/>
      <c r="N142" s="125"/>
      <c r="O142" s="125"/>
      <c r="P142" s="125"/>
      <c r="Q142" s="125"/>
      <c r="R142" s="125"/>
      <c r="S142" s="98"/>
      <c r="T142" s="89" t="str">
        <f>T138</f>
        <v>Santa Barbara County Workforce Investment Board*</v>
      </c>
      <c r="U142" s="87" t="str">
        <f>U138</f>
        <v>9_Santa Barbara County Workforce Investment Board*</v>
      </c>
      <c r="V142" s="87" t="str">
        <f ca="1">V138</f>
        <v>01-Allan-Hancock_171211155522</v>
      </c>
      <c r="W142" s="87" t="str">
        <f ca="1">W138</f>
        <v>Copy of aebg_consortiumexpenditures_160722.xlsm</v>
      </c>
      <c r="X142" s="93"/>
      <c r="Y142" s="93"/>
      <c r="Z142" s="57"/>
      <c r="AA142" s="57"/>
      <c r="AB142" s="57"/>
      <c r="AC142" s="57"/>
    </row>
    <row r="143" spans="1:29" ht="16.05" customHeight="1" x14ac:dyDescent="0.25">
      <c r="A143" s="33" t="str">
        <f>$B$4</f>
        <v>01 Allan Hancock</v>
      </c>
      <c r="B143" s="135" t="s">
        <v>28</v>
      </c>
      <c r="C143" s="136"/>
      <c r="D143" s="2">
        <v>0</v>
      </c>
      <c r="E143" s="2">
        <v>0</v>
      </c>
      <c r="F143" s="100">
        <f t="shared" ref="F143:F149" si="78">SUM(D143:E143)</f>
        <v>0</v>
      </c>
      <c r="G143" s="2">
        <v>0</v>
      </c>
      <c r="H143" s="2">
        <v>0</v>
      </c>
      <c r="I143" s="100">
        <f t="shared" ref="I143:I149" si="79">SUM(G143:H143)</f>
        <v>0</v>
      </c>
      <c r="J143" s="114">
        <f t="shared" ref="J143:J150" si="80">IF(F143-I143=0,0,IF(F143-I143&gt;0,TEXT(ABS(F143-I143),"$#,###")&amp;" ▼",TEXT(ABS(F143-I143),"$#,###")&amp;" ▲"))</f>
        <v>0</v>
      </c>
      <c r="K143" s="28" t="s">
        <v>1052</v>
      </c>
      <c r="L143" s="125"/>
      <c r="M143" s="125"/>
      <c r="N143" s="125"/>
      <c r="O143" s="125"/>
      <c r="P143" s="125"/>
      <c r="Q143" s="125"/>
      <c r="R143" s="125"/>
      <c r="S143" s="98"/>
      <c r="T143" s="89" t="str">
        <f t="shared" ref="T143:W149" si="81">T142</f>
        <v>Santa Barbara County Workforce Investment Board*</v>
      </c>
      <c r="U143" s="87" t="str">
        <f t="shared" si="81"/>
        <v>9_Santa Barbara County Workforce Investment Board*</v>
      </c>
      <c r="V143" s="87" t="str">
        <f t="shared" ca="1" si="81"/>
        <v>01-Allan-Hancock_171211155522</v>
      </c>
      <c r="W143" s="87" t="str">
        <f t="shared" ca="1" si="81"/>
        <v>Copy of aebg_consortiumexpenditures_160722.xlsm</v>
      </c>
      <c r="X143" s="93"/>
      <c r="Y143" s="93"/>
      <c r="Z143" s="57"/>
      <c r="AA143" s="57"/>
      <c r="AB143" s="57"/>
      <c r="AC143" s="57"/>
    </row>
    <row r="144" spans="1:29" ht="16.05" customHeight="1" x14ac:dyDescent="0.25">
      <c r="A144" s="33" t="str">
        <f t="shared" ref="A144:A149" si="82">A143</f>
        <v>01 Allan Hancock</v>
      </c>
      <c r="B144" s="135" t="s">
        <v>29</v>
      </c>
      <c r="C144" s="136"/>
      <c r="D144" s="2">
        <v>0</v>
      </c>
      <c r="E144" s="2">
        <v>0</v>
      </c>
      <c r="F144" s="100">
        <f t="shared" si="78"/>
        <v>0</v>
      </c>
      <c r="G144" s="2">
        <v>0</v>
      </c>
      <c r="H144" s="2">
        <v>0</v>
      </c>
      <c r="I144" s="100">
        <f t="shared" si="79"/>
        <v>0</v>
      </c>
      <c r="J144" s="114">
        <f t="shared" si="80"/>
        <v>0</v>
      </c>
      <c r="K144" s="28" t="s">
        <v>1052</v>
      </c>
      <c r="L144" s="125"/>
      <c r="M144" s="125"/>
      <c r="N144" s="125"/>
      <c r="O144" s="125"/>
      <c r="P144" s="125"/>
      <c r="Q144" s="125"/>
      <c r="R144" s="125"/>
      <c r="S144" s="98"/>
      <c r="T144" s="89" t="str">
        <f t="shared" si="81"/>
        <v>Santa Barbara County Workforce Investment Board*</v>
      </c>
      <c r="U144" s="87" t="str">
        <f t="shared" si="81"/>
        <v>9_Santa Barbara County Workforce Investment Board*</v>
      </c>
      <c r="V144" s="87" t="str">
        <f t="shared" ca="1" si="81"/>
        <v>01-Allan-Hancock_171211155522</v>
      </c>
      <c r="W144" s="87" t="str">
        <f t="shared" ca="1" si="81"/>
        <v>Copy of aebg_consortiumexpenditures_160722.xlsm</v>
      </c>
      <c r="X144" s="93"/>
      <c r="Y144" s="93"/>
      <c r="Z144" s="57"/>
      <c r="AA144" s="57"/>
      <c r="AB144" s="57"/>
      <c r="AC144" s="57"/>
    </row>
    <row r="145" spans="1:29" ht="16.05" customHeight="1" x14ac:dyDescent="0.25">
      <c r="A145" s="33" t="str">
        <f t="shared" si="82"/>
        <v>01 Allan Hancock</v>
      </c>
      <c r="B145" s="135" t="s">
        <v>30</v>
      </c>
      <c r="C145" s="136"/>
      <c r="D145" s="1">
        <v>0</v>
      </c>
      <c r="E145" s="1">
        <v>0</v>
      </c>
      <c r="F145" s="100">
        <f t="shared" si="78"/>
        <v>0</v>
      </c>
      <c r="G145" s="1">
        <v>0</v>
      </c>
      <c r="H145" s="1">
        <v>0</v>
      </c>
      <c r="I145" s="100">
        <f t="shared" si="79"/>
        <v>0</v>
      </c>
      <c r="J145" s="114">
        <f t="shared" si="80"/>
        <v>0</v>
      </c>
      <c r="K145" s="28" t="s">
        <v>1052</v>
      </c>
      <c r="L145" s="125"/>
      <c r="M145" s="125"/>
      <c r="N145" s="125"/>
      <c r="O145" s="125"/>
      <c r="P145" s="125"/>
      <c r="Q145" s="125"/>
      <c r="R145" s="125"/>
      <c r="S145" s="98"/>
      <c r="T145" s="89" t="str">
        <f t="shared" si="81"/>
        <v>Santa Barbara County Workforce Investment Board*</v>
      </c>
      <c r="U145" s="87" t="str">
        <f t="shared" si="81"/>
        <v>9_Santa Barbara County Workforce Investment Board*</v>
      </c>
      <c r="V145" s="87" t="str">
        <f t="shared" ca="1" si="81"/>
        <v>01-Allan-Hancock_171211155522</v>
      </c>
      <c r="W145" s="87" t="str">
        <f t="shared" ca="1" si="81"/>
        <v>Copy of aebg_consortiumexpenditures_160722.xlsm</v>
      </c>
      <c r="X145" s="93"/>
      <c r="Y145" s="93"/>
      <c r="Z145" s="57"/>
      <c r="AA145" s="57"/>
      <c r="AB145" s="57"/>
      <c r="AC145" s="57"/>
    </row>
    <row r="146" spans="1:29" ht="16.05" customHeight="1" x14ac:dyDescent="0.25">
      <c r="A146" s="33" t="str">
        <f t="shared" si="82"/>
        <v>01 Allan Hancock</v>
      </c>
      <c r="B146" s="135" t="s">
        <v>31</v>
      </c>
      <c r="C146" s="136"/>
      <c r="D146" s="2">
        <v>0</v>
      </c>
      <c r="E146" s="2">
        <v>0</v>
      </c>
      <c r="F146" s="100">
        <f t="shared" si="78"/>
        <v>0</v>
      </c>
      <c r="G146" s="2">
        <v>0</v>
      </c>
      <c r="H146" s="2">
        <v>0</v>
      </c>
      <c r="I146" s="100">
        <f t="shared" si="79"/>
        <v>0</v>
      </c>
      <c r="J146" s="114">
        <f t="shared" si="80"/>
        <v>0</v>
      </c>
      <c r="K146" s="28" t="s">
        <v>1052</v>
      </c>
      <c r="L146" s="125"/>
      <c r="M146" s="125"/>
      <c r="N146" s="125"/>
      <c r="O146" s="125"/>
      <c r="P146" s="125"/>
      <c r="Q146" s="125"/>
      <c r="R146" s="125"/>
      <c r="S146" s="98"/>
      <c r="T146" s="89" t="str">
        <f t="shared" si="81"/>
        <v>Santa Barbara County Workforce Investment Board*</v>
      </c>
      <c r="U146" s="87" t="str">
        <f t="shared" si="81"/>
        <v>9_Santa Barbara County Workforce Investment Board*</v>
      </c>
      <c r="V146" s="87" t="str">
        <f t="shared" ca="1" si="81"/>
        <v>01-Allan-Hancock_171211155522</v>
      </c>
      <c r="W146" s="87" t="str">
        <f t="shared" ca="1" si="81"/>
        <v>Copy of aebg_consortiumexpenditures_160722.xlsm</v>
      </c>
      <c r="X146" s="93"/>
      <c r="Y146" s="93"/>
      <c r="Z146" s="57"/>
      <c r="AA146" s="57"/>
      <c r="AB146" s="57"/>
      <c r="AC146" s="57"/>
    </row>
    <row r="147" spans="1:29" ht="16.05" customHeight="1" x14ac:dyDescent="0.25">
      <c r="A147" s="33" t="str">
        <f t="shared" si="82"/>
        <v>01 Allan Hancock</v>
      </c>
      <c r="B147" s="135" t="s">
        <v>32</v>
      </c>
      <c r="C147" s="136"/>
      <c r="D147" s="2">
        <v>0</v>
      </c>
      <c r="E147" s="2">
        <v>0</v>
      </c>
      <c r="F147" s="100">
        <f t="shared" si="78"/>
        <v>0</v>
      </c>
      <c r="G147" s="2">
        <v>0</v>
      </c>
      <c r="H147" s="2">
        <v>0</v>
      </c>
      <c r="I147" s="100">
        <f t="shared" si="79"/>
        <v>0</v>
      </c>
      <c r="J147" s="114">
        <f t="shared" si="80"/>
        <v>0</v>
      </c>
      <c r="K147" s="28" t="s">
        <v>1052</v>
      </c>
      <c r="L147" s="125"/>
      <c r="M147" s="125"/>
      <c r="N147" s="125"/>
      <c r="O147" s="125"/>
      <c r="P147" s="125"/>
      <c r="Q147" s="125"/>
      <c r="R147" s="125"/>
      <c r="S147" s="66"/>
      <c r="T147" s="89" t="str">
        <f t="shared" si="81"/>
        <v>Santa Barbara County Workforce Investment Board*</v>
      </c>
      <c r="U147" s="87" t="str">
        <f t="shared" si="81"/>
        <v>9_Santa Barbara County Workforce Investment Board*</v>
      </c>
      <c r="V147" s="87" t="str">
        <f t="shared" ca="1" si="81"/>
        <v>01-Allan-Hancock_171211155522</v>
      </c>
      <c r="W147" s="87" t="str">
        <f t="shared" ca="1" si="81"/>
        <v>Copy of aebg_consortiumexpenditures_160722.xlsm</v>
      </c>
      <c r="X147" s="93"/>
      <c r="Y147" s="93"/>
      <c r="Z147" s="57"/>
      <c r="AA147" s="57"/>
      <c r="AB147" s="57"/>
      <c r="AC147" s="57"/>
    </row>
    <row r="148" spans="1:29" ht="16.05" customHeight="1" x14ac:dyDescent="0.25">
      <c r="A148" s="33" t="str">
        <f t="shared" si="82"/>
        <v>01 Allan Hancock</v>
      </c>
      <c r="B148" s="135" t="s">
        <v>33</v>
      </c>
      <c r="C148" s="136"/>
      <c r="D148" s="2">
        <v>0</v>
      </c>
      <c r="E148" s="2">
        <v>0</v>
      </c>
      <c r="F148" s="100">
        <f t="shared" si="78"/>
        <v>0</v>
      </c>
      <c r="G148" s="2">
        <v>0</v>
      </c>
      <c r="H148" s="2">
        <v>0</v>
      </c>
      <c r="I148" s="100">
        <f t="shared" si="79"/>
        <v>0</v>
      </c>
      <c r="J148" s="114">
        <f t="shared" si="80"/>
        <v>0</v>
      </c>
      <c r="K148" s="28" t="s">
        <v>1052</v>
      </c>
      <c r="L148" s="125"/>
      <c r="M148" s="125"/>
      <c r="N148" s="125"/>
      <c r="O148" s="125"/>
      <c r="P148" s="125"/>
      <c r="Q148" s="125"/>
      <c r="R148" s="125"/>
      <c r="S148" s="111" t="s">
        <v>37</v>
      </c>
      <c r="T148" s="89" t="str">
        <f t="shared" si="81"/>
        <v>Santa Barbara County Workforce Investment Board*</v>
      </c>
      <c r="U148" s="87" t="str">
        <f t="shared" si="81"/>
        <v>9_Santa Barbara County Workforce Investment Board*</v>
      </c>
      <c r="V148" s="87" t="str">
        <f t="shared" ca="1" si="81"/>
        <v>01-Allan-Hancock_171211155522</v>
      </c>
      <c r="W148" s="87" t="str">
        <f t="shared" ca="1" si="81"/>
        <v>Copy of aebg_consortiumexpenditures_160722.xlsm</v>
      </c>
      <c r="X148" s="93"/>
      <c r="Y148" s="93"/>
      <c r="Z148" s="57"/>
      <c r="AA148" s="57"/>
      <c r="AB148" s="57"/>
      <c r="AC148" s="57"/>
    </row>
    <row r="149" spans="1:29" ht="16.95" customHeight="1" thickBot="1" x14ac:dyDescent="0.3">
      <c r="A149" s="33" t="str">
        <f t="shared" si="82"/>
        <v>01 Allan Hancock</v>
      </c>
      <c r="B149" s="147" t="s">
        <v>1070</v>
      </c>
      <c r="C149" s="148"/>
      <c r="D149" s="3">
        <v>0</v>
      </c>
      <c r="E149" s="4">
        <v>0</v>
      </c>
      <c r="F149" s="101">
        <f t="shared" si="78"/>
        <v>0</v>
      </c>
      <c r="G149" s="3">
        <v>0</v>
      </c>
      <c r="H149" s="4">
        <v>0</v>
      </c>
      <c r="I149" s="101">
        <f t="shared" si="79"/>
        <v>0</v>
      </c>
      <c r="J149" s="115">
        <f t="shared" si="80"/>
        <v>0</v>
      </c>
      <c r="K149" s="28" t="s">
        <v>1052</v>
      </c>
      <c r="L149" s="125"/>
      <c r="M149" s="125"/>
      <c r="N149" s="125"/>
      <c r="O149" s="125"/>
      <c r="P149" s="125"/>
      <c r="Q149" s="125"/>
      <c r="R149" s="125"/>
      <c r="S149" s="112" t="s">
        <v>1066</v>
      </c>
      <c r="T149" s="89" t="str">
        <f t="shared" si="81"/>
        <v>Santa Barbara County Workforce Investment Board*</v>
      </c>
      <c r="U149" s="87" t="str">
        <f t="shared" si="81"/>
        <v>9_Santa Barbara County Workforce Investment Board*</v>
      </c>
      <c r="V149" s="87" t="str">
        <f t="shared" ca="1" si="81"/>
        <v>01-Allan-Hancock_171211155522</v>
      </c>
      <c r="W149" s="87" t="str">
        <f t="shared" ca="1" si="81"/>
        <v>Copy of aebg_consortiumexpenditures_160722.xlsm</v>
      </c>
      <c r="X149" s="93"/>
      <c r="Y149" s="93"/>
      <c r="Z149" s="57"/>
      <c r="AA149" s="57"/>
      <c r="AB149" s="57"/>
      <c r="AC149" s="57"/>
    </row>
    <row r="150" spans="1:29" thickTop="1" x14ac:dyDescent="0.25">
      <c r="B150" s="8" t="s">
        <v>11</v>
      </c>
      <c r="C150" s="9"/>
      <c r="D150" s="96">
        <f t="shared" ref="D150:I150" si="83">SUM(D142:D149)</f>
        <v>0</v>
      </c>
      <c r="E150" s="96">
        <f t="shared" si="83"/>
        <v>0</v>
      </c>
      <c r="F150" s="102">
        <f t="shared" si="83"/>
        <v>0</v>
      </c>
      <c r="G150" s="96">
        <f t="shared" si="83"/>
        <v>0</v>
      </c>
      <c r="H150" s="96">
        <f t="shared" si="83"/>
        <v>0</v>
      </c>
      <c r="I150" s="102">
        <f t="shared" si="83"/>
        <v>0</v>
      </c>
      <c r="J150" s="114">
        <f t="shared" si="80"/>
        <v>0</v>
      </c>
      <c r="K150" s="30"/>
      <c r="L150" s="124"/>
      <c r="M150" s="124"/>
      <c r="N150" s="124"/>
      <c r="O150" s="124"/>
      <c r="P150" s="124"/>
      <c r="Q150" s="124"/>
      <c r="R150" s="124"/>
      <c r="S150" s="11" t="s">
        <v>1067</v>
      </c>
      <c r="T150" s="89"/>
      <c r="U150" s="87"/>
      <c r="V150" s="87"/>
      <c r="W150" s="87"/>
      <c r="X150" s="93"/>
      <c r="Y150" s="93"/>
      <c r="Z150" s="57"/>
      <c r="AA150" s="57"/>
      <c r="AB150" s="57"/>
      <c r="AC150" s="57"/>
    </row>
    <row r="152" spans="1:29" ht="30.6" thickBot="1" x14ac:dyDescent="0.35">
      <c r="M152" s="24"/>
      <c r="N152" s="24"/>
      <c r="O152" s="113"/>
      <c r="P152" s="113"/>
      <c r="Q152" s="107" t="s">
        <v>1063</v>
      </c>
      <c r="R152" s="107" t="s">
        <v>1064</v>
      </c>
      <c r="S152" s="107" t="s">
        <v>1065</v>
      </c>
    </row>
    <row r="153" spans="1:29" ht="28.2" x14ac:dyDescent="0.25">
      <c r="A153" s="76" t="s">
        <v>1027</v>
      </c>
      <c r="B153" s="21" t="str">
        <f>IFERROR(VLOOKUP(4,Sheet1!F:G,2,FALSE),"")</f>
        <v/>
      </c>
      <c r="D153" s="19"/>
      <c r="E153" s="19"/>
      <c r="F153" s="19"/>
      <c r="G153" s="19"/>
      <c r="M153" s="24"/>
      <c r="N153" s="24"/>
      <c r="O153" s="155" t="s">
        <v>56</v>
      </c>
      <c r="P153" s="155"/>
      <c r="Q153" s="108" t="str">
        <f>R153</f>
        <v/>
      </c>
      <c r="R153" s="108" t="str">
        <f>IFERROR(INDEX(Sheet1!H:H,MATCH(U161,Sheet1!E:E,0)),"")</f>
        <v/>
      </c>
      <c r="S153" s="108" t="str">
        <f>IFERROR(INDEX(Sheet1!J:J,MATCH(U161,Sheet1!E:E,0)),"")</f>
        <v/>
      </c>
      <c r="X153" s="93"/>
      <c r="Y153" s="93"/>
      <c r="Z153" s="57"/>
      <c r="AA153" s="57"/>
      <c r="AB153" s="57"/>
      <c r="AC153" s="57"/>
    </row>
    <row r="154" spans="1:29" ht="25.95" customHeight="1" x14ac:dyDescent="0.25">
      <c r="B154" s="20"/>
      <c r="D154" s="11"/>
      <c r="E154" s="11"/>
      <c r="F154" s="11"/>
      <c r="G154" s="11"/>
      <c r="M154" s="24"/>
      <c r="N154" s="24"/>
      <c r="O154" s="156" t="s">
        <v>2</v>
      </c>
      <c r="P154" s="156"/>
      <c r="Q154" s="109" t="e">
        <f>IF(Q153=F168," - ",IF(Q153-F168&gt;0,TEXT(Q153-F168,"$#,###")&amp;" ▼",TEXT(ABS(Q153-F168),"$#,###")&amp;" ▲"))</f>
        <v>#VALUE!</v>
      </c>
      <c r="R154" s="109" t="e">
        <f>IF(I168=R153," - ",IF(R153-I168&gt;0,TEXT(R153-I168,"$#,###")&amp;" ▼",TEXT(ABS(R153-I168),"$#,###")&amp;" ▲"))</f>
        <v>#VALUE!</v>
      </c>
      <c r="S154" s="109" t="e">
        <f>IF(L168=S153," - ",IF(S153-L168&gt;0,TEXT(S153-L168,"$#,###")&amp;" ▼",TEXT(ABS(S153-L168),"$#,###")&amp;" ▲"))</f>
        <v>#VALUE!</v>
      </c>
      <c r="X154" s="93"/>
      <c r="Y154" s="93"/>
      <c r="Z154" s="57"/>
      <c r="AA154" s="57"/>
      <c r="AB154" s="57"/>
      <c r="AC154" s="57"/>
    </row>
    <row r="155" spans="1:29" ht="25.95" customHeight="1" x14ac:dyDescent="0.25">
      <c r="B155" s="7"/>
      <c r="C155" s="152" t="str">
        <f>IF(ISNA(Sheet1!B155),"Please select from the list of member agencies affiliated with the selected Consortium","")</f>
        <v/>
      </c>
      <c r="D155" s="152"/>
      <c r="E155" s="152"/>
      <c r="F155" s="152"/>
      <c r="G155" s="152"/>
      <c r="H155" s="31"/>
      <c r="I155" s="31"/>
      <c r="J155" s="31"/>
      <c r="K155" s="31"/>
      <c r="L155" s="13"/>
      <c r="M155" s="24"/>
      <c r="N155" s="24"/>
      <c r="O155" s="156" t="s">
        <v>12</v>
      </c>
      <c r="P155" s="156"/>
      <c r="Q155" s="109" t="e">
        <f>IF(F176=Q153," - ",IF(Q153-F176&gt;0,TEXT(Q153-F176,"$#,###")&amp;" ▼",TEXT(ABS(Q153-F176),"$#,###")&amp;" ▲"))</f>
        <v>#VALUE!</v>
      </c>
      <c r="R155" s="109" t="e">
        <f>IF(I176=R153," - ",IF(R153-I176&gt;0,TEXT(R153-I176,"$#,###")&amp;" ▼",TEXT(ABS(R153-I176),"$#,###")&amp;" ▲"))</f>
        <v>#VALUE!</v>
      </c>
      <c r="S155" s="109" t="e">
        <f>IF(L176=S153," - ",IF(S153-L176&gt;0,TEXT(S153-L176,"$#,###")&amp;" ▼",TEXT(ABS(S153-L176),"$#,###")&amp;" ▲"))</f>
        <v>#VALUE!</v>
      </c>
      <c r="U155" s="81"/>
      <c r="V155" s="81"/>
      <c r="W155" s="81"/>
      <c r="X155" s="93"/>
      <c r="Y155" s="93"/>
      <c r="Z155" s="57"/>
      <c r="AA155" s="57"/>
      <c r="AB155" s="57"/>
      <c r="AC155" s="57"/>
    </row>
    <row r="156" spans="1:29" ht="25.95" customHeight="1" x14ac:dyDescent="0.25">
      <c r="B156" s="7"/>
      <c r="C156" s="48"/>
      <c r="D156" s="71"/>
      <c r="E156" s="71"/>
      <c r="F156" s="71"/>
      <c r="G156" s="71"/>
      <c r="H156" s="31"/>
      <c r="I156" s="31"/>
      <c r="J156" s="31"/>
      <c r="K156" s="31"/>
      <c r="L156" s="13"/>
      <c r="M156" s="24"/>
      <c r="N156" s="24"/>
      <c r="O156" s="154" t="s">
        <v>1052</v>
      </c>
      <c r="P156" s="154"/>
      <c r="Q156" s="110" t="e">
        <f>IF(F187=Q153," - ",IF(Q153-F187&gt;0,TEXT(Q153-F187,"$#,###")&amp;" ▼",TEXT(ABS(Q153-F187),"$#,###")&amp;" ▲"))</f>
        <v>#VALUE!</v>
      </c>
      <c r="R156" s="110" t="e">
        <f>IF(I187=R153," - ",IF(R153-I187&gt;0,TEXT(R153-I187,"$#,###")&amp;" ▼",TEXT(ABS(R153-I187),"$#,###")&amp;" ▲"))</f>
        <v>#VALUE!</v>
      </c>
      <c r="S156" s="110"/>
      <c r="U156" s="81"/>
      <c r="V156" s="81"/>
      <c r="W156" s="81"/>
      <c r="X156" s="93"/>
      <c r="Y156" s="93"/>
      <c r="Z156" s="57"/>
      <c r="AA156" s="57"/>
      <c r="AB156" s="57"/>
      <c r="AC156" s="57"/>
    </row>
    <row r="157" spans="1:29" ht="15" x14ac:dyDescent="0.25">
      <c r="U157" s="81"/>
      <c r="V157" s="81"/>
      <c r="W157" s="81"/>
      <c r="X157" s="93"/>
      <c r="Y157" s="93"/>
      <c r="Z157" s="57"/>
      <c r="AA157" s="57"/>
      <c r="AB157" s="57"/>
      <c r="AC157" s="57"/>
    </row>
    <row r="158" spans="1:29" ht="28.05" customHeight="1" x14ac:dyDescent="0.25">
      <c r="B158" s="14"/>
      <c r="D158" s="137" t="s">
        <v>60</v>
      </c>
      <c r="E158" s="138"/>
      <c r="F158" s="138"/>
      <c r="G158" s="138"/>
      <c r="H158" s="138"/>
      <c r="I158" s="138"/>
      <c r="J158" s="139"/>
      <c r="K158" s="27"/>
      <c r="L158" s="126" t="s">
        <v>67</v>
      </c>
      <c r="M158" s="127"/>
      <c r="N158" s="127"/>
      <c r="O158" s="127"/>
      <c r="P158" s="127"/>
      <c r="Q158" s="127"/>
      <c r="R158" s="127"/>
      <c r="S158" s="128"/>
      <c r="U158" s="81"/>
      <c r="V158" s="81"/>
      <c r="W158" s="81"/>
      <c r="X158" s="93"/>
      <c r="Y158" s="93"/>
      <c r="Z158" s="57"/>
      <c r="AA158" s="57"/>
      <c r="AB158" s="57"/>
      <c r="AC158" s="57"/>
    </row>
    <row r="159" spans="1:29" ht="15" x14ac:dyDescent="0.25">
      <c r="A159" s="15"/>
      <c r="B159" s="34"/>
      <c r="C159" s="34"/>
      <c r="D159" s="140" t="s">
        <v>1053</v>
      </c>
      <c r="E159" s="140"/>
      <c r="F159" s="140"/>
      <c r="G159" s="140" t="s">
        <v>1054</v>
      </c>
      <c r="H159" s="140"/>
      <c r="I159" s="140"/>
      <c r="J159" s="141" t="s">
        <v>1055</v>
      </c>
      <c r="K159" s="28"/>
      <c r="L159" s="129"/>
      <c r="M159" s="130"/>
      <c r="N159" s="130"/>
      <c r="O159" s="130"/>
      <c r="P159" s="130"/>
      <c r="Q159" s="130"/>
      <c r="R159" s="130"/>
      <c r="S159" s="131"/>
      <c r="T159" s="83"/>
      <c r="U159" s="84"/>
      <c r="V159" s="84"/>
      <c r="W159" s="84"/>
      <c r="X159" s="93"/>
      <c r="Y159" s="93"/>
      <c r="Z159" s="57"/>
      <c r="AA159" s="57"/>
      <c r="AB159" s="57"/>
      <c r="AC159" s="57"/>
    </row>
    <row r="160" spans="1:29" ht="28.2" thickBot="1" x14ac:dyDescent="0.3">
      <c r="A160" s="32"/>
      <c r="B160" s="133" t="s">
        <v>2</v>
      </c>
      <c r="C160" s="134"/>
      <c r="D160" s="49" t="s">
        <v>13</v>
      </c>
      <c r="E160" s="49" t="s">
        <v>14</v>
      </c>
      <c r="F160" s="50" t="s">
        <v>11</v>
      </c>
      <c r="G160" s="49" t="s">
        <v>13</v>
      </c>
      <c r="H160" s="49" t="s">
        <v>14</v>
      </c>
      <c r="I160" s="50" t="s">
        <v>11</v>
      </c>
      <c r="J160" s="142"/>
      <c r="K160" s="28"/>
      <c r="L160" s="51" t="s">
        <v>15</v>
      </c>
      <c r="M160" s="51" t="s">
        <v>16</v>
      </c>
      <c r="N160" s="51" t="s">
        <v>17</v>
      </c>
      <c r="O160" s="51" t="s">
        <v>18</v>
      </c>
      <c r="P160" s="51" t="s">
        <v>19</v>
      </c>
      <c r="Q160" s="51" t="s">
        <v>20</v>
      </c>
      <c r="R160" s="51" t="s">
        <v>1062</v>
      </c>
      <c r="S160" s="72" t="s">
        <v>11</v>
      </c>
      <c r="T160" s="89"/>
      <c r="U160" s="87"/>
      <c r="V160" s="87"/>
      <c r="W160" s="87"/>
      <c r="X160" s="93"/>
      <c r="Y160" s="93"/>
      <c r="Z160" s="57"/>
      <c r="AA160" s="57"/>
      <c r="AB160" s="57"/>
      <c r="AC160" s="57"/>
    </row>
    <row r="161" spans="1:29" ht="16.05" customHeight="1" x14ac:dyDescent="0.25">
      <c r="A161" s="33" t="str">
        <f t="shared" ref="A161:A167" si="84">$B$4</f>
        <v>01 Allan Hancock</v>
      </c>
      <c r="B161" s="143" t="s">
        <v>1</v>
      </c>
      <c r="C161" s="144"/>
      <c r="D161" s="1">
        <v>0</v>
      </c>
      <c r="E161" s="1">
        <v>0</v>
      </c>
      <c r="F161" s="99">
        <f>SUM(D161:E161)</f>
        <v>0</v>
      </c>
      <c r="G161" s="1">
        <v>0</v>
      </c>
      <c r="H161" s="1">
        <v>0</v>
      </c>
      <c r="I161" s="99">
        <f>SUM(G161:H161)</f>
        <v>0</v>
      </c>
      <c r="J161" s="114">
        <f>IF(F161-I161=0,0,IF(F161-I161&gt;0,TEXT(ABS(F161-I161),"$#,###")&amp;" ▼",TEXT(ABS(F161-I161),"$#,###")&amp;" ▲"))</f>
        <v>0</v>
      </c>
      <c r="K161" s="28" t="s">
        <v>2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94">
        <f t="shared" ref="S161:S167" si="85">SUM(L161:R161)</f>
        <v>0</v>
      </c>
      <c r="T161" s="85" t="str">
        <f>B153</f>
        <v/>
      </c>
      <c r="U161" s="86" t="e">
        <f>INDEX(Sheet1!E:E,MATCH($B$4&amp;B153,Sheet1!D:D,0))</f>
        <v>#N/A</v>
      </c>
      <c r="V161" s="87" t="str">
        <f ca="1">Sheet1!$B$8</f>
        <v>01-Allan-Hancock_171211155522</v>
      </c>
      <c r="W161" s="87" t="str">
        <f ca="1">Sheet1!$B$10</f>
        <v>Copy of aebg_consortiumexpenditures_160722.xlsm</v>
      </c>
      <c r="X161" s="93"/>
      <c r="Y161" s="93"/>
      <c r="Z161" s="57"/>
      <c r="AA161" s="57"/>
      <c r="AB161" s="57"/>
      <c r="AC161" s="57"/>
    </row>
    <row r="162" spans="1:29" ht="16.05" customHeight="1" x14ac:dyDescent="0.25">
      <c r="A162" s="33" t="str">
        <f t="shared" si="84"/>
        <v>01 Allan Hancock</v>
      </c>
      <c r="B162" s="135" t="s">
        <v>5</v>
      </c>
      <c r="C162" s="136"/>
      <c r="D162" s="2">
        <v>0</v>
      </c>
      <c r="E162" s="2">
        <v>0</v>
      </c>
      <c r="F162" s="100">
        <f t="shared" ref="F162:F167" si="86">SUM(D162:E162)</f>
        <v>0</v>
      </c>
      <c r="G162" s="2">
        <v>0</v>
      </c>
      <c r="H162" s="2">
        <v>0</v>
      </c>
      <c r="I162" s="100">
        <f t="shared" ref="I162:I167" si="87">SUM(G162:H162)</f>
        <v>0</v>
      </c>
      <c r="J162" s="114">
        <f t="shared" ref="J162:J167" si="88">IF(F162-I162=0,0,IF(F162-I162&gt;0,TEXT(ABS(F162-I162),"$#,###")&amp;" ▼",TEXT(ABS(F162-I162),"$#,###")&amp;" ▲"))</f>
        <v>0</v>
      </c>
      <c r="K162" s="28" t="s">
        <v>2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94">
        <f t="shared" si="85"/>
        <v>0</v>
      </c>
      <c r="T162" s="89" t="str">
        <f t="shared" ref="T162:U167" si="89">T161</f>
        <v/>
      </c>
      <c r="U162" s="87" t="e">
        <f t="shared" si="89"/>
        <v>#N/A</v>
      </c>
      <c r="V162" s="87" t="str">
        <f ca="1">Sheet1!$B$8</f>
        <v>01-Allan-Hancock_171211155522</v>
      </c>
      <c r="W162" s="87" t="str">
        <f ca="1">Sheet1!$B$10</f>
        <v>Copy of aebg_consortiumexpenditures_160722.xlsm</v>
      </c>
      <c r="X162" s="93"/>
      <c r="Y162" s="93"/>
      <c r="Z162" s="57"/>
      <c r="AA162" s="57"/>
      <c r="AB162" s="57"/>
      <c r="AC162" s="57"/>
    </row>
    <row r="163" spans="1:29" ht="16.05" customHeight="1" x14ac:dyDescent="0.25">
      <c r="A163" s="33" t="str">
        <f t="shared" si="84"/>
        <v>01 Allan Hancock</v>
      </c>
      <c r="B163" s="135" t="s">
        <v>6</v>
      </c>
      <c r="C163" s="136"/>
      <c r="D163" s="2">
        <v>0</v>
      </c>
      <c r="E163" s="2">
        <v>0</v>
      </c>
      <c r="F163" s="100">
        <f t="shared" si="86"/>
        <v>0</v>
      </c>
      <c r="G163" s="2">
        <v>0</v>
      </c>
      <c r="H163" s="2">
        <v>0</v>
      </c>
      <c r="I163" s="100">
        <f t="shared" si="87"/>
        <v>0</v>
      </c>
      <c r="J163" s="114">
        <f t="shared" si="88"/>
        <v>0</v>
      </c>
      <c r="K163" s="28" t="s">
        <v>2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94">
        <f t="shared" si="85"/>
        <v>0</v>
      </c>
      <c r="T163" s="89" t="str">
        <f t="shared" si="89"/>
        <v/>
      </c>
      <c r="U163" s="87" t="e">
        <f t="shared" si="89"/>
        <v>#N/A</v>
      </c>
      <c r="V163" s="87" t="str">
        <f ca="1">Sheet1!$B$8</f>
        <v>01-Allan-Hancock_171211155522</v>
      </c>
      <c r="W163" s="87" t="str">
        <f ca="1">Sheet1!$B$10</f>
        <v>Copy of aebg_consortiumexpenditures_160722.xlsm</v>
      </c>
      <c r="X163" s="93"/>
      <c r="Y163" s="93"/>
      <c r="Z163" s="57"/>
      <c r="AA163" s="57"/>
      <c r="AB163" s="57"/>
      <c r="AC163" s="57"/>
    </row>
    <row r="164" spans="1:29" ht="16.05" customHeight="1" x14ac:dyDescent="0.25">
      <c r="A164" s="33" t="str">
        <f t="shared" si="84"/>
        <v>01 Allan Hancock</v>
      </c>
      <c r="B164" s="135" t="s">
        <v>7</v>
      </c>
      <c r="C164" s="136"/>
      <c r="D164" s="2">
        <v>0</v>
      </c>
      <c r="E164" s="2">
        <v>0</v>
      </c>
      <c r="F164" s="100">
        <f t="shared" si="86"/>
        <v>0</v>
      </c>
      <c r="G164" s="2">
        <v>0</v>
      </c>
      <c r="H164" s="2">
        <v>0</v>
      </c>
      <c r="I164" s="100">
        <f t="shared" si="87"/>
        <v>0</v>
      </c>
      <c r="J164" s="114">
        <f t="shared" si="88"/>
        <v>0</v>
      </c>
      <c r="K164" s="28" t="s">
        <v>2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94">
        <f t="shared" si="85"/>
        <v>0</v>
      </c>
      <c r="T164" s="89" t="str">
        <f t="shared" si="89"/>
        <v/>
      </c>
      <c r="U164" s="87" t="e">
        <f t="shared" si="89"/>
        <v>#N/A</v>
      </c>
      <c r="V164" s="87" t="str">
        <f ca="1">Sheet1!$B$8</f>
        <v>01-Allan-Hancock_171211155522</v>
      </c>
      <c r="W164" s="87" t="str">
        <f ca="1">Sheet1!$B$10</f>
        <v>Copy of aebg_consortiumexpenditures_160722.xlsm</v>
      </c>
      <c r="X164" s="93"/>
      <c r="Y164" s="93"/>
      <c r="Z164" s="57"/>
      <c r="AA164" s="57"/>
      <c r="AB164" s="57"/>
      <c r="AC164" s="57"/>
    </row>
    <row r="165" spans="1:29" ht="16.05" customHeight="1" x14ac:dyDescent="0.25">
      <c r="A165" s="33" t="str">
        <f t="shared" si="84"/>
        <v>01 Allan Hancock</v>
      </c>
      <c r="B165" s="135" t="s">
        <v>8</v>
      </c>
      <c r="C165" s="136"/>
      <c r="D165" s="2">
        <v>0</v>
      </c>
      <c r="E165" s="2">
        <v>0</v>
      </c>
      <c r="F165" s="100">
        <f t="shared" si="86"/>
        <v>0</v>
      </c>
      <c r="G165" s="2">
        <v>0</v>
      </c>
      <c r="H165" s="2">
        <v>0</v>
      </c>
      <c r="I165" s="100">
        <f t="shared" si="87"/>
        <v>0</v>
      </c>
      <c r="J165" s="114">
        <f t="shared" si="88"/>
        <v>0</v>
      </c>
      <c r="K165" s="28" t="s">
        <v>2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94">
        <f t="shared" si="85"/>
        <v>0</v>
      </c>
      <c r="T165" s="89" t="str">
        <f t="shared" si="89"/>
        <v/>
      </c>
      <c r="U165" s="87" t="e">
        <f t="shared" si="89"/>
        <v>#N/A</v>
      </c>
      <c r="V165" s="87" t="str">
        <f ca="1">Sheet1!$B$8</f>
        <v>01-Allan-Hancock_171211155522</v>
      </c>
      <c r="W165" s="87" t="str">
        <f ca="1">Sheet1!$B$10</f>
        <v>Copy of aebg_consortiumexpenditures_160722.xlsm</v>
      </c>
      <c r="X165" s="93"/>
      <c r="Y165" s="93"/>
      <c r="Z165" s="57"/>
      <c r="AA165" s="57"/>
      <c r="AB165" s="57"/>
      <c r="AC165" s="57"/>
    </row>
    <row r="166" spans="1:29" ht="16.05" customHeight="1" x14ac:dyDescent="0.25">
      <c r="A166" s="33" t="str">
        <f t="shared" si="84"/>
        <v>01 Allan Hancock</v>
      </c>
      <c r="B166" s="135" t="s">
        <v>9</v>
      </c>
      <c r="C166" s="136"/>
      <c r="D166" s="2">
        <v>0</v>
      </c>
      <c r="E166" s="2">
        <v>0</v>
      </c>
      <c r="F166" s="100">
        <f t="shared" si="86"/>
        <v>0</v>
      </c>
      <c r="G166" s="2">
        <v>0</v>
      </c>
      <c r="H166" s="2">
        <v>0</v>
      </c>
      <c r="I166" s="100">
        <f t="shared" si="87"/>
        <v>0</v>
      </c>
      <c r="J166" s="114">
        <f t="shared" si="88"/>
        <v>0</v>
      </c>
      <c r="K166" s="28" t="s">
        <v>2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94">
        <f t="shared" si="85"/>
        <v>0</v>
      </c>
      <c r="T166" s="89" t="str">
        <f t="shared" si="89"/>
        <v/>
      </c>
      <c r="U166" s="87" t="e">
        <f t="shared" si="89"/>
        <v>#N/A</v>
      </c>
      <c r="V166" s="87" t="str">
        <f ca="1">Sheet1!$B$8</f>
        <v>01-Allan-Hancock_171211155522</v>
      </c>
      <c r="W166" s="87" t="str">
        <f ca="1">Sheet1!$B$10</f>
        <v>Copy of aebg_consortiumexpenditures_160722.xlsm</v>
      </c>
      <c r="X166" s="93"/>
      <c r="Y166" s="93"/>
      <c r="Z166" s="57"/>
      <c r="AA166" s="57"/>
      <c r="AB166" s="57"/>
      <c r="AC166" s="57"/>
    </row>
    <row r="167" spans="1:29" ht="16.95" customHeight="1" thickBot="1" x14ac:dyDescent="0.3">
      <c r="A167" s="33" t="str">
        <f t="shared" si="84"/>
        <v>01 Allan Hancock</v>
      </c>
      <c r="B167" s="147" t="s">
        <v>10</v>
      </c>
      <c r="C167" s="148"/>
      <c r="D167" s="3">
        <v>0</v>
      </c>
      <c r="E167" s="4">
        <v>0</v>
      </c>
      <c r="F167" s="101">
        <f t="shared" si="86"/>
        <v>0</v>
      </c>
      <c r="G167" s="3">
        <v>0</v>
      </c>
      <c r="H167" s="4">
        <v>0</v>
      </c>
      <c r="I167" s="101">
        <f t="shared" si="87"/>
        <v>0</v>
      </c>
      <c r="J167" s="115">
        <f t="shared" si="88"/>
        <v>0</v>
      </c>
      <c r="K167" s="28" t="s">
        <v>2</v>
      </c>
      <c r="L167" s="3">
        <v>0</v>
      </c>
      <c r="M167" s="4">
        <v>0</v>
      </c>
      <c r="N167" s="3">
        <v>0</v>
      </c>
      <c r="O167" s="4">
        <v>0</v>
      </c>
      <c r="P167" s="3">
        <v>0</v>
      </c>
      <c r="Q167" s="4">
        <v>0</v>
      </c>
      <c r="R167" s="3">
        <v>0</v>
      </c>
      <c r="S167" s="95">
        <f t="shared" si="85"/>
        <v>0</v>
      </c>
      <c r="T167" s="89" t="str">
        <f t="shared" si="89"/>
        <v/>
      </c>
      <c r="U167" s="87" t="e">
        <f t="shared" si="89"/>
        <v>#N/A</v>
      </c>
      <c r="V167" s="87" t="str">
        <f ca="1">Sheet1!$B$8</f>
        <v>01-Allan-Hancock_171211155522</v>
      </c>
      <c r="W167" s="87" t="str">
        <f ca="1">Sheet1!$B$10</f>
        <v>Copy of aebg_consortiumexpenditures_160722.xlsm</v>
      </c>
      <c r="X167" s="93"/>
      <c r="Y167" s="93"/>
      <c r="Z167" s="57"/>
      <c r="AA167" s="57"/>
      <c r="AB167" s="57"/>
      <c r="AC167" s="57"/>
    </row>
    <row r="168" spans="1:29" thickTop="1" x14ac:dyDescent="0.25">
      <c r="A168" s="33"/>
      <c r="B168" s="149" t="s">
        <v>11</v>
      </c>
      <c r="C168" s="150"/>
      <c r="D168" s="96">
        <f t="shared" ref="D168:E168" si="90">SUM(D161:D167)</f>
        <v>0</v>
      </c>
      <c r="E168" s="96">
        <f t="shared" si="90"/>
        <v>0</v>
      </c>
      <c r="F168" s="102">
        <f>SUM(F161:F167)</f>
        <v>0</v>
      </c>
      <c r="G168" s="96">
        <f>SUM(G161:G167)</f>
        <v>0</v>
      </c>
      <c r="H168" s="96">
        <f>SUM(H161:H167)</f>
        <v>0</v>
      </c>
      <c r="I168" s="102">
        <f>SUM(I161:I167)</f>
        <v>0</v>
      </c>
      <c r="J168" s="114">
        <f>IF(F168-I168=0,0,IF(F168-I168&gt;0,TEXT(ABS(F168-I168),"$#,###")&amp;" ▼",TEXT(ABS(F168-I168),"$#,###")&amp;" ▲"))</f>
        <v>0</v>
      </c>
      <c r="K168" s="29"/>
      <c r="L168" s="96">
        <f t="shared" ref="L168:R168" si="91">SUM(L161:L167)</f>
        <v>0</v>
      </c>
      <c r="M168" s="96">
        <f t="shared" si="91"/>
        <v>0</v>
      </c>
      <c r="N168" s="96">
        <f t="shared" si="91"/>
        <v>0</v>
      </c>
      <c r="O168" s="96">
        <f t="shared" si="91"/>
        <v>0</v>
      </c>
      <c r="P168" s="96">
        <f t="shared" si="91"/>
        <v>0</v>
      </c>
      <c r="Q168" s="96">
        <f t="shared" si="91"/>
        <v>0</v>
      </c>
      <c r="R168" s="96">
        <f t="shared" si="91"/>
        <v>0</v>
      </c>
      <c r="S168" s="96">
        <f>SUM(S161:S167)</f>
        <v>0</v>
      </c>
      <c r="T168" s="89"/>
      <c r="U168" s="87"/>
      <c r="V168" s="87"/>
      <c r="W168" s="87"/>
      <c r="X168" s="93"/>
      <c r="Y168" s="93"/>
      <c r="Z168" s="57"/>
      <c r="AA168" s="57"/>
      <c r="AB168" s="57"/>
      <c r="AC168" s="57"/>
    </row>
    <row r="169" spans="1:29" ht="15" x14ac:dyDescent="0.25">
      <c r="A169" s="33"/>
      <c r="B169" s="5"/>
      <c r="C169" s="5"/>
      <c r="D169" s="6"/>
      <c r="E169" s="6"/>
      <c r="F169" s="6"/>
      <c r="G169" s="6"/>
      <c r="H169" s="6"/>
      <c r="I169" s="6"/>
      <c r="J169" s="116"/>
      <c r="K169" s="28"/>
      <c r="L169" s="6"/>
      <c r="M169" s="6"/>
      <c r="N169" s="6"/>
      <c r="O169" s="6"/>
      <c r="P169" s="6"/>
      <c r="Q169" s="6"/>
      <c r="R169" s="6"/>
      <c r="S169" s="6"/>
      <c r="T169" s="89"/>
      <c r="U169" s="87"/>
      <c r="V169" s="87"/>
      <c r="W169" s="87"/>
      <c r="X169" s="93"/>
      <c r="Y169" s="93"/>
      <c r="Z169" s="57"/>
      <c r="AA169" s="57"/>
      <c r="AB169" s="57"/>
      <c r="AC169" s="57"/>
    </row>
    <row r="170" spans="1:29" ht="28.2" thickBot="1" x14ac:dyDescent="0.3">
      <c r="A170" s="33"/>
      <c r="B170" s="133" t="s">
        <v>12</v>
      </c>
      <c r="C170" s="134"/>
      <c r="D170" s="51" t="s">
        <v>13</v>
      </c>
      <c r="E170" s="51" t="s">
        <v>14</v>
      </c>
      <c r="F170" s="52" t="s">
        <v>11</v>
      </c>
      <c r="G170" s="51" t="s">
        <v>13</v>
      </c>
      <c r="H170" s="51" t="s">
        <v>14</v>
      </c>
      <c r="I170" s="52" t="s">
        <v>11</v>
      </c>
      <c r="J170" s="117" t="s">
        <v>1055</v>
      </c>
      <c r="K170" s="28"/>
      <c r="L170" s="51" t="s">
        <v>15</v>
      </c>
      <c r="M170" s="51" t="s">
        <v>16</v>
      </c>
      <c r="N170" s="51" t="s">
        <v>17</v>
      </c>
      <c r="O170" s="51" t="s">
        <v>18</v>
      </c>
      <c r="P170" s="51" t="s">
        <v>19</v>
      </c>
      <c r="Q170" s="51" t="s">
        <v>20</v>
      </c>
      <c r="R170" s="51" t="s">
        <v>1062</v>
      </c>
      <c r="S170" s="72" t="s">
        <v>11</v>
      </c>
      <c r="T170" s="89"/>
      <c r="U170" s="87"/>
      <c r="V170" s="87"/>
      <c r="W170" s="87"/>
      <c r="X170" s="93"/>
      <c r="Y170" s="93"/>
      <c r="Z170" s="57"/>
      <c r="AA170" s="57"/>
      <c r="AB170" s="57"/>
      <c r="AC170" s="57"/>
    </row>
    <row r="171" spans="1:29" ht="16.05" customHeight="1" x14ac:dyDescent="0.25">
      <c r="A171" s="33" t="str">
        <f>$B$4</f>
        <v>01 Allan Hancock</v>
      </c>
      <c r="B171" s="143" t="s">
        <v>21</v>
      </c>
      <c r="C171" s="144"/>
      <c r="D171" s="1">
        <v>0</v>
      </c>
      <c r="E171" s="1">
        <v>0</v>
      </c>
      <c r="F171" s="99">
        <f>SUM(D171:E171)</f>
        <v>0</v>
      </c>
      <c r="G171" s="1">
        <v>0</v>
      </c>
      <c r="H171" s="1">
        <v>0</v>
      </c>
      <c r="I171" s="99">
        <f>SUM(G171:H171)</f>
        <v>0</v>
      </c>
      <c r="J171" s="114">
        <f>IF(F171-I171=0,0,IF(F171-I171&gt;0,TEXT(ABS(F171-I171),"$#,###")&amp;" ▼",TEXT(ABS(F171-I171),"$#,###")&amp;" ▲"))</f>
        <v>0</v>
      </c>
      <c r="K171" s="28" t="s">
        <v>12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97">
        <f>SUM(L171:R171)</f>
        <v>0</v>
      </c>
      <c r="T171" s="89" t="str">
        <f>T167</f>
        <v/>
      </c>
      <c r="U171" s="87" t="e">
        <f>U167</f>
        <v>#N/A</v>
      </c>
      <c r="V171" s="87" t="str">
        <f ca="1">V167</f>
        <v>01-Allan-Hancock_171211155522</v>
      </c>
      <c r="W171" s="87" t="str">
        <f ca="1">W167</f>
        <v>Copy of aebg_consortiumexpenditures_160722.xlsm</v>
      </c>
      <c r="X171" s="93"/>
      <c r="Y171" s="93"/>
      <c r="Z171" s="57"/>
      <c r="AA171" s="57"/>
      <c r="AB171" s="57"/>
      <c r="AC171" s="57"/>
    </row>
    <row r="172" spans="1:29" ht="16.05" customHeight="1" x14ac:dyDescent="0.25">
      <c r="A172" s="33" t="str">
        <f>$B$4</f>
        <v>01 Allan Hancock</v>
      </c>
      <c r="B172" s="135" t="s">
        <v>22</v>
      </c>
      <c r="C172" s="136"/>
      <c r="D172" s="2">
        <v>0</v>
      </c>
      <c r="E172" s="2">
        <v>0</v>
      </c>
      <c r="F172" s="99">
        <f t="shared" ref="F172:F175" si="92">SUM(D172:E172)</f>
        <v>0</v>
      </c>
      <c r="G172" s="2">
        <v>0</v>
      </c>
      <c r="H172" s="2">
        <v>0</v>
      </c>
      <c r="I172" s="100">
        <f t="shared" ref="I172:I175" si="93">SUM(G172:H172)</f>
        <v>0</v>
      </c>
      <c r="J172" s="114">
        <f t="shared" ref="J172:J176" si="94">IF(F172-I172=0,0,IF(F172-I172&gt;0,TEXT(ABS(F172-I172),"$#,###")&amp;" ▼",TEXT(ABS(F172-I172),"$#,###")&amp;" ▲"))</f>
        <v>0</v>
      </c>
      <c r="K172" s="28" t="s">
        <v>12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94">
        <f>SUM(L172:R172)</f>
        <v>0</v>
      </c>
      <c r="T172" s="89" t="str">
        <f t="shared" ref="T172:W175" si="95">T171</f>
        <v/>
      </c>
      <c r="U172" s="87" t="e">
        <f t="shared" si="95"/>
        <v>#N/A</v>
      </c>
      <c r="V172" s="87" t="str">
        <f t="shared" ca="1" si="95"/>
        <v>01-Allan-Hancock_171211155522</v>
      </c>
      <c r="W172" s="87" t="str">
        <f t="shared" ca="1" si="95"/>
        <v>Copy of aebg_consortiumexpenditures_160722.xlsm</v>
      </c>
      <c r="X172" s="93"/>
      <c r="Y172" s="93"/>
      <c r="Z172" s="57"/>
      <c r="AA172" s="57"/>
      <c r="AB172" s="57"/>
      <c r="AC172" s="57"/>
    </row>
    <row r="173" spans="1:29" ht="16.05" customHeight="1" x14ac:dyDescent="0.25">
      <c r="A173" s="33" t="str">
        <f>$B$4</f>
        <v>01 Allan Hancock</v>
      </c>
      <c r="B173" s="135" t="s">
        <v>23</v>
      </c>
      <c r="C173" s="136"/>
      <c r="D173" s="2">
        <v>0</v>
      </c>
      <c r="E173" s="2">
        <v>0</v>
      </c>
      <c r="F173" s="99">
        <f t="shared" si="92"/>
        <v>0</v>
      </c>
      <c r="G173" s="2">
        <v>0</v>
      </c>
      <c r="H173" s="2">
        <v>0</v>
      </c>
      <c r="I173" s="100">
        <f t="shared" si="93"/>
        <v>0</v>
      </c>
      <c r="J173" s="114">
        <f t="shared" si="94"/>
        <v>0</v>
      </c>
      <c r="K173" s="28" t="s">
        <v>12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94">
        <f>SUM(L173:R173)</f>
        <v>0</v>
      </c>
      <c r="T173" s="89" t="str">
        <f t="shared" si="95"/>
        <v/>
      </c>
      <c r="U173" s="87" t="e">
        <f t="shared" si="95"/>
        <v>#N/A</v>
      </c>
      <c r="V173" s="87" t="str">
        <f t="shared" ca="1" si="95"/>
        <v>01-Allan-Hancock_171211155522</v>
      </c>
      <c r="W173" s="87" t="str">
        <f t="shared" ca="1" si="95"/>
        <v>Copy of aebg_consortiumexpenditures_160722.xlsm</v>
      </c>
      <c r="X173" s="93"/>
      <c r="Y173" s="93"/>
      <c r="Z173" s="57"/>
      <c r="AA173" s="57"/>
      <c r="AB173" s="57"/>
      <c r="AC173" s="57"/>
    </row>
    <row r="174" spans="1:29" ht="16.05" customHeight="1" x14ac:dyDescent="0.25">
      <c r="A174" s="33" t="str">
        <f>$B$4</f>
        <v>01 Allan Hancock</v>
      </c>
      <c r="B174" s="135" t="s">
        <v>24</v>
      </c>
      <c r="C174" s="136"/>
      <c r="D174" s="2">
        <v>0</v>
      </c>
      <c r="E174" s="2">
        <v>0</v>
      </c>
      <c r="F174" s="99">
        <f t="shared" si="92"/>
        <v>0</v>
      </c>
      <c r="G174" s="2">
        <v>0</v>
      </c>
      <c r="H174" s="2">
        <v>0</v>
      </c>
      <c r="I174" s="100">
        <f t="shared" si="93"/>
        <v>0</v>
      </c>
      <c r="J174" s="114">
        <f t="shared" si="94"/>
        <v>0</v>
      </c>
      <c r="K174" s="28" t="s">
        <v>12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94">
        <f>SUM(L174:R174)</f>
        <v>0</v>
      </c>
      <c r="T174" s="89" t="str">
        <f t="shared" si="95"/>
        <v/>
      </c>
      <c r="U174" s="87" t="e">
        <f t="shared" si="95"/>
        <v>#N/A</v>
      </c>
      <c r="V174" s="87" t="str">
        <f t="shared" ca="1" si="95"/>
        <v>01-Allan-Hancock_171211155522</v>
      </c>
      <c r="W174" s="87" t="str">
        <f t="shared" ca="1" si="95"/>
        <v>Copy of aebg_consortiumexpenditures_160722.xlsm</v>
      </c>
      <c r="X174" s="93"/>
      <c r="Y174" s="93"/>
      <c r="Z174" s="57"/>
      <c r="AA174" s="57"/>
      <c r="AB174" s="57"/>
      <c r="AC174" s="57"/>
    </row>
    <row r="175" spans="1:29" ht="16.95" customHeight="1" thickBot="1" x14ac:dyDescent="0.3">
      <c r="A175" s="33" t="str">
        <f>$B$4</f>
        <v>01 Allan Hancock</v>
      </c>
      <c r="B175" s="135" t="s">
        <v>25</v>
      </c>
      <c r="C175" s="136"/>
      <c r="D175" s="3">
        <v>0</v>
      </c>
      <c r="E175" s="4">
        <v>0</v>
      </c>
      <c r="F175" s="101">
        <f t="shared" si="92"/>
        <v>0</v>
      </c>
      <c r="G175" s="3">
        <v>0</v>
      </c>
      <c r="H175" s="4">
        <v>0</v>
      </c>
      <c r="I175" s="101">
        <f t="shared" si="93"/>
        <v>0</v>
      </c>
      <c r="J175" s="115">
        <f t="shared" si="94"/>
        <v>0</v>
      </c>
      <c r="K175" s="28" t="s">
        <v>12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95">
        <f>SUM(L175:R175)</f>
        <v>0</v>
      </c>
      <c r="T175" s="89" t="str">
        <f t="shared" si="95"/>
        <v/>
      </c>
      <c r="U175" s="87" t="e">
        <f t="shared" si="95"/>
        <v>#N/A</v>
      </c>
      <c r="V175" s="87" t="str">
        <f t="shared" ca="1" si="95"/>
        <v>01-Allan-Hancock_171211155522</v>
      </c>
      <c r="W175" s="87" t="str">
        <f t="shared" ca="1" si="95"/>
        <v>Copy of aebg_consortiumexpenditures_160722.xlsm</v>
      </c>
      <c r="X175" s="93"/>
      <c r="Y175" s="93"/>
      <c r="Z175" s="57"/>
      <c r="AA175" s="57"/>
      <c r="AB175" s="57"/>
      <c r="AC175" s="57"/>
    </row>
    <row r="176" spans="1:29" thickTop="1" x14ac:dyDescent="0.25">
      <c r="A176" s="33"/>
      <c r="B176" s="145" t="s">
        <v>11</v>
      </c>
      <c r="C176" s="146"/>
      <c r="D176" s="96">
        <f t="shared" ref="D176:E176" si="96">SUM(D171:D175)</f>
        <v>0</v>
      </c>
      <c r="E176" s="96">
        <f t="shared" si="96"/>
        <v>0</v>
      </c>
      <c r="F176" s="102">
        <f>SUM(F171:F175)</f>
        <v>0</v>
      </c>
      <c r="G176" s="96">
        <f>SUM(G171:G175)</f>
        <v>0</v>
      </c>
      <c r="H176" s="96">
        <f>SUM(H171:H175)</f>
        <v>0</v>
      </c>
      <c r="I176" s="102">
        <f>SUM(I171:I175)</f>
        <v>0</v>
      </c>
      <c r="J176" s="114">
        <f t="shared" si="94"/>
        <v>0</v>
      </c>
      <c r="K176" s="29"/>
      <c r="L176" s="96">
        <f t="shared" ref="L176:R176" si="97">SUM(L171:L175)</f>
        <v>0</v>
      </c>
      <c r="M176" s="96">
        <f t="shared" si="97"/>
        <v>0</v>
      </c>
      <c r="N176" s="96">
        <f t="shared" si="97"/>
        <v>0</v>
      </c>
      <c r="O176" s="96">
        <f t="shared" si="97"/>
        <v>0</v>
      </c>
      <c r="P176" s="96">
        <f t="shared" si="97"/>
        <v>0</v>
      </c>
      <c r="Q176" s="96">
        <f t="shared" si="97"/>
        <v>0</v>
      </c>
      <c r="R176" s="96">
        <f t="shared" si="97"/>
        <v>0</v>
      </c>
      <c r="S176" s="96">
        <f>SUM(S171:S175)</f>
        <v>0</v>
      </c>
      <c r="T176" s="89"/>
      <c r="U176" s="87"/>
      <c r="V176" s="87"/>
      <c r="W176" s="87"/>
      <c r="X176" s="93"/>
      <c r="Y176" s="93"/>
      <c r="Z176" s="57"/>
      <c r="AA176" s="57"/>
      <c r="AB176" s="57"/>
      <c r="AC176" s="57"/>
    </row>
    <row r="177" spans="1:29" ht="15" x14ac:dyDescent="0.25">
      <c r="A177" s="33"/>
      <c r="B177" s="5"/>
      <c r="C177" s="5"/>
      <c r="D177" s="6"/>
      <c r="E177" s="6"/>
      <c r="F177" s="6"/>
      <c r="G177" s="6"/>
      <c r="H177" s="6"/>
      <c r="I177" s="6"/>
      <c r="J177" s="116"/>
      <c r="K177" s="28"/>
      <c r="L177" s="6"/>
      <c r="M177" s="6"/>
      <c r="N177" s="6"/>
      <c r="O177" s="6"/>
      <c r="P177" s="6"/>
      <c r="Q177" s="6"/>
      <c r="R177" s="6"/>
      <c r="S177" s="6"/>
      <c r="T177" s="89"/>
      <c r="U177" s="87"/>
      <c r="V177" s="87"/>
      <c r="W177" s="87"/>
      <c r="X177" s="93"/>
      <c r="Y177" s="93"/>
      <c r="Z177" s="57"/>
      <c r="AA177" s="57"/>
      <c r="AB177" s="57"/>
      <c r="AC177" s="57"/>
    </row>
    <row r="178" spans="1:29" ht="28.2" thickBot="1" x14ac:dyDescent="0.3">
      <c r="A178" s="33"/>
      <c r="B178" s="133" t="s">
        <v>26</v>
      </c>
      <c r="C178" s="134"/>
      <c r="D178" s="51" t="s">
        <v>13</v>
      </c>
      <c r="E178" s="51" t="s">
        <v>14</v>
      </c>
      <c r="F178" s="52" t="s">
        <v>11</v>
      </c>
      <c r="G178" s="51" t="s">
        <v>13</v>
      </c>
      <c r="H178" s="51" t="s">
        <v>14</v>
      </c>
      <c r="I178" s="52" t="s">
        <v>11</v>
      </c>
      <c r="J178" s="117" t="s">
        <v>1055</v>
      </c>
      <c r="K178" s="28"/>
      <c r="L178" s="132"/>
      <c r="M178" s="132"/>
      <c r="N178" s="132"/>
      <c r="O178" s="132"/>
      <c r="P178" s="132"/>
      <c r="Q178" s="132"/>
      <c r="R178" s="132"/>
      <c r="S178" s="106"/>
      <c r="T178" s="89"/>
      <c r="U178" s="87"/>
      <c r="V178" s="87"/>
      <c r="W178" s="87"/>
      <c r="X178" s="93"/>
      <c r="Y178" s="93"/>
      <c r="Z178" s="57"/>
      <c r="AA178" s="57"/>
      <c r="AB178" s="57"/>
      <c r="AC178" s="57"/>
    </row>
    <row r="179" spans="1:29" ht="16.05" customHeight="1" x14ac:dyDescent="0.25">
      <c r="A179" s="33" t="str">
        <f>$B$4</f>
        <v>01 Allan Hancock</v>
      </c>
      <c r="B179" s="143" t="s">
        <v>27</v>
      </c>
      <c r="C179" s="144"/>
      <c r="D179" s="1">
        <v>0</v>
      </c>
      <c r="E179" s="1">
        <v>0</v>
      </c>
      <c r="F179" s="99">
        <f>SUM(D179:E179)</f>
        <v>0</v>
      </c>
      <c r="G179" s="1">
        <v>0</v>
      </c>
      <c r="H179" s="1">
        <v>0</v>
      </c>
      <c r="I179" s="99">
        <f>SUM(G179:H179)</f>
        <v>0</v>
      </c>
      <c r="J179" s="114">
        <f>IF(F179-I179=0,0,IF(F179-I179&gt;0,TEXT(ABS(F179-I179),"$#,###")&amp;" ▼",TEXT(ABS(F179-I179),"$#,###")&amp;" ▲"))</f>
        <v>0</v>
      </c>
      <c r="K179" s="28" t="s">
        <v>1052</v>
      </c>
      <c r="L179" s="125"/>
      <c r="M179" s="125"/>
      <c r="N179" s="125"/>
      <c r="O179" s="125"/>
      <c r="P179" s="125"/>
      <c r="Q179" s="125"/>
      <c r="R179" s="125"/>
      <c r="S179" s="98"/>
      <c r="T179" s="89" t="str">
        <f>T175</f>
        <v/>
      </c>
      <c r="U179" s="87" t="e">
        <f>U175</f>
        <v>#N/A</v>
      </c>
      <c r="V179" s="87" t="str">
        <f ca="1">V175</f>
        <v>01-Allan-Hancock_171211155522</v>
      </c>
      <c r="W179" s="87" t="str">
        <f ca="1">W175</f>
        <v>Copy of aebg_consortiumexpenditures_160722.xlsm</v>
      </c>
      <c r="X179" s="93"/>
      <c r="Y179" s="93"/>
      <c r="Z179" s="57"/>
      <c r="AA179" s="57"/>
      <c r="AB179" s="57"/>
      <c r="AC179" s="57"/>
    </row>
    <row r="180" spans="1:29" ht="16.05" customHeight="1" x14ac:dyDescent="0.25">
      <c r="A180" s="33" t="str">
        <f>$B$4</f>
        <v>01 Allan Hancock</v>
      </c>
      <c r="B180" s="135" t="s">
        <v>28</v>
      </c>
      <c r="C180" s="136"/>
      <c r="D180" s="2">
        <v>0</v>
      </c>
      <c r="E180" s="2">
        <v>0</v>
      </c>
      <c r="F180" s="100">
        <f t="shared" ref="F180:F186" si="98">SUM(D180:E180)</f>
        <v>0</v>
      </c>
      <c r="G180" s="2">
        <v>0</v>
      </c>
      <c r="H180" s="2">
        <v>0</v>
      </c>
      <c r="I180" s="100">
        <f t="shared" ref="I180:I186" si="99">SUM(G180:H180)</f>
        <v>0</v>
      </c>
      <c r="J180" s="114">
        <f t="shared" ref="J180:J187" si="100">IF(F180-I180=0,0,IF(F180-I180&gt;0,TEXT(ABS(F180-I180),"$#,###")&amp;" ▼",TEXT(ABS(F180-I180),"$#,###")&amp;" ▲"))</f>
        <v>0</v>
      </c>
      <c r="K180" s="28" t="s">
        <v>1052</v>
      </c>
      <c r="L180" s="125"/>
      <c r="M180" s="125"/>
      <c r="N180" s="125"/>
      <c r="O180" s="125"/>
      <c r="P180" s="125"/>
      <c r="Q180" s="125"/>
      <c r="R180" s="125"/>
      <c r="S180" s="98"/>
      <c r="T180" s="89" t="str">
        <f t="shared" ref="T180:W186" si="101">T179</f>
        <v/>
      </c>
      <c r="U180" s="87" t="e">
        <f t="shared" si="101"/>
        <v>#N/A</v>
      </c>
      <c r="V180" s="87" t="str">
        <f t="shared" ca="1" si="101"/>
        <v>01-Allan-Hancock_171211155522</v>
      </c>
      <c r="W180" s="87" t="str">
        <f t="shared" ca="1" si="101"/>
        <v>Copy of aebg_consortiumexpenditures_160722.xlsm</v>
      </c>
      <c r="X180" s="93"/>
      <c r="Y180" s="93"/>
      <c r="Z180" s="57"/>
      <c r="AA180" s="57"/>
      <c r="AB180" s="57"/>
      <c r="AC180" s="57"/>
    </row>
    <row r="181" spans="1:29" ht="16.05" customHeight="1" x14ac:dyDescent="0.25">
      <c r="A181" s="33" t="str">
        <f t="shared" ref="A181:A186" si="102">A180</f>
        <v>01 Allan Hancock</v>
      </c>
      <c r="B181" s="135" t="s">
        <v>29</v>
      </c>
      <c r="C181" s="136"/>
      <c r="D181" s="2">
        <v>0</v>
      </c>
      <c r="E181" s="2">
        <v>0</v>
      </c>
      <c r="F181" s="100">
        <f t="shared" si="98"/>
        <v>0</v>
      </c>
      <c r="G181" s="2">
        <v>0</v>
      </c>
      <c r="H181" s="2">
        <v>0</v>
      </c>
      <c r="I181" s="100">
        <f t="shared" si="99"/>
        <v>0</v>
      </c>
      <c r="J181" s="114">
        <f t="shared" si="100"/>
        <v>0</v>
      </c>
      <c r="K181" s="28" t="s">
        <v>1052</v>
      </c>
      <c r="L181" s="125"/>
      <c r="M181" s="125"/>
      <c r="N181" s="125"/>
      <c r="O181" s="125"/>
      <c r="P181" s="125"/>
      <c r="Q181" s="125"/>
      <c r="R181" s="125"/>
      <c r="S181" s="98"/>
      <c r="T181" s="89" t="str">
        <f t="shared" si="101"/>
        <v/>
      </c>
      <c r="U181" s="87" t="e">
        <f t="shared" si="101"/>
        <v>#N/A</v>
      </c>
      <c r="V181" s="87" t="str">
        <f t="shared" ca="1" si="101"/>
        <v>01-Allan-Hancock_171211155522</v>
      </c>
      <c r="W181" s="87" t="str">
        <f t="shared" ca="1" si="101"/>
        <v>Copy of aebg_consortiumexpenditures_160722.xlsm</v>
      </c>
      <c r="X181" s="93"/>
      <c r="Y181" s="93"/>
      <c r="Z181" s="57"/>
      <c r="AA181" s="57"/>
      <c r="AB181" s="57"/>
      <c r="AC181" s="57"/>
    </row>
    <row r="182" spans="1:29" ht="16.05" customHeight="1" x14ac:dyDescent="0.25">
      <c r="A182" s="33" t="str">
        <f t="shared" si="102"/>
        <v>01 Allan Hancock</v>
      </c>
      <c r="B182" s="135" t="s">
        <v>30</v>
      </c>
      <c r="C182" s="136"/>
      <c r="D182" s="1">
        <v>0</v>
      </c>
      <c r="E182" s="1">
        <v>0</v>
      </c>
      <c r="F182" s="100">
        <f t="shared" si="98"/>
        <v>0</v>
      </c>
      <c r="G182" s="1">
        <v>0</v>
      </c>
      <c r="H182" s="1">
        <v>0</v>
      </c>
      <c r="I182" s="100">
        <f t="shared" si="99"/>
        <v>0</v>
      </c>
      <c r="J182" s="114">
        <f t="shared" si="100"/>
        <v>0</v>
      </c>
      <c r="K182" s="28" t="s">
        <v>1052</v>
      </c>
      <c r="L182" s="125"/>
      <c r="M182" s="125"/>
      <c r="N182" s="125"/>
      <c r="O182" s="125"/>
      <c r="P182" s="125"/>
      <c r="Q182" s="125"/>
      <c r="R182" s="125"/>
      <c r="S182" s="98"/>
      <c r="T182" s="89" t="str">
        <f t="shared" si="101"/>
        <v/>
      </c>
      <c r="U182" s="87" t="e">
        <f t="shared" si="101"/>
        <v>#N/A</v>
      </c>
      <c r="V182" s="87" t="str">
        <f t="shared" ca="1" si="101"/>
        <v>01-Allan-Hancock_171211155522</v>
      </c>
      <c r="W182" s="87" t="str">
        <f t="shared" ca="1" si="101"/>
        <v>Copy of aebg_consortiumexpenditures_160722.xlsm</v>
      </c>
      <c r="X182" s="93"/>
      <c r="Y182" s="93"/>
      <c r="Z182" s="57"/>
      <c r="AA182" s="57"/>
      <c r="AB182" s="57"/>
      <c r="AC182" s="57"/>
    </row>
    <row r="183" spans="1:29" ht="16.05" customHeight="1" x14ac:dyDescent="0.25">
      <c r="A183" s="33" t="str">
        <f t="shared" si="102"/>
        <v>01 Allan Hancock</v>
      </c>
      <c r="B183" s="135" t="s">
        <v>31</v>
      </c>
      <c r="C183" s="136"/>
      <c r="D183" s="2">
        <v>0</v>
      </c>
      <c r="E183" s="2">
        <v>0</v>
      </c>
      <c r="F183" s="100">
        <f t="shared" si="98"/>
        <v>0</v>
      </c>
      <c r="G183" s="2">
        <v>0</v>
      </c>
      <c r="H183" s="2">
        <v>0</v>
      </c>
      <c r="I183" s="100">
        <f t="shared" si="99"/>
        <v>0</v>
      </c>
      <c r="J183" s="114">
        <f t="shared" si="100"/>
        <v>0</v>
      </c>
      <c r="K183" s="28" t="s">
        <v>1052</v>
      </c>
      <c r="L183" s="125"/>
      <c r="M183" s="125"/>
      <c r="N183" s="125"/>
      <c r="O183" s="125"/>
      <c r="P183" s="125"/>
      <c r="Q183" s="125"/>
      <c r="R183" s="125"/>
      <c r="S183" s="98"/>
      <c r="T183" s="89" t="str">
        <f t="shared" si="101"/>
        <v/>
      </c>
      <c r="U183" s="87" t="e">
        <f t="shared" si="101"/>
        <v>#N/A</v>
      </c>
      <c r="V183" s="87" t="str">
        <f t="shared" ca="1" si="101"/>
        <v>01-Allan-Hancock_171211155522</v>
      </c>
      <c r="W183" s="87" t="str">
        <f t="shared" ca="1" si="101"/>
        <v>Copy of aebg_consortiumexpenditures_160722.xlsm</v>
      </c>
      <c r="X183" s="93"/>
      <c r="Y183" s="93"/>
      <c r="Z183" s="57"/>
      <c r="AA183" s="57"/>
      <c r="AB183" s="57"/>
      <c r="AC183" s="57"/>
    </row>
    <row r="184" spans="1:29" ht="16.05" customHeight="1" x14ac:dyDescent="0.25">
      <c r="A184" s="33" t="str">
        <f t="shared" si="102"/>
        <v>01 Allan Hancock</v>
      </c>
      <c r="B184" s="135" t="s">
        <v>32</v>
      </c>
      <c r="C184" s="136"/>
      <c r="D184" s="2">
        <v>0</v>
      </c>
      <c r="E184" s="2">
        <v>0</v>
      </c>
      <c r="F184" s="100">
        <f t="shared" si="98"/>
        <v>0</v>
      </c>
      <c r="G184" s="2">
        <v>0</v>
      </c>
      <c r="H184" s="2">
        <v>0</v>
      </c>
      <c r="I184" s="100">
        <f t="shared" si="99"/>
        <v>0</v>
      </c>
      <c r="J184" s="114">
        <f t="shared" si="100"/>
        <v>0</v>
      </c>
      <c r="K184" s="28" t="s">
        <v>1052</v>
      </c>
      <c r="L184" s="125"/>
      <c r="M184" s="125"/>
      <c r="N184" s="125"/>
      <c r="O184" s="125"/>
      <c r="P184" s="125"/>
      <c r="Q184" s="125"/>
      <c r="R184" s="125"/>
      <c r="S184" s="66"/>
      <c r="T184" s="89" t="str">
        <f t="shared" si="101"/>
        <v/>
      </c>
      <c r="U184" s="87" t="e">
        <f t="shared" si="101"/>
        <v>#N/A</v>
      </c>
      <c r="V184" s="87" t="str">
        <f t="shared" ca="1" si="101"/>
        <v>01-Allan-Hancock_171211155522</v>
      </c>
      <c r="W184" s="87" t="str">
        <f t="shared" ca="1" si="101"/>
        <v>Copy of aebg_consortiumexpenditures_160722.xlsm</v>
      </c>
      <c r="X184" s="93"/>
      <c r="Y184" s="93"/>
      <c r="Z184" s="57"/>
      <c r="AA184" s="57"/>
      <c r="AB184" s="57"/>
      <c r="AC184" s="57"/>
    </row>
    <row r="185" spans="1:29" ht="16.05" customHeight="1" x14ac:dyDescent="0.25">
      <c r="A185" s="33" t="str">
        <f t="shared" si="102"/>
        <v>01 Allan Hancock</v>
      </c>
      <c r="B185" s="135" t="s">
        <v>33</v>
      </c>
      <c r="C185" s="136"/>
      <c r="D185" s="2">
        <v>0</v>
      </c>
      <c r="E185" s="2">
        <v>0</v>
      </c>
      <c r="F185" s="100">
        <f t="shared" si="98"/>
        <v>0</v>
      </c>
      <c r="G185" s="2">
        <v>0</v>
      </c>
      <c r="H185" s="2">
        <v>0</v>
      </c>
      <c r="I185" s="100">
        <f t="shared" si="99"/>
        <v>0</v>
      </c>
      <c r="J185" s="114">
        <f t="shared" si="100"/>
        <v>0</v>
      </c>
      <c r="K185" s="28" t="s">
        <v>1052</v>
      </c>
      <c r="L185" s="125"/>
      <c r="M185" s="125"/>
      <c r="N185" s="125"/>
      <c r="O185" s="125"/>
      <c r="P185" s="125"/>
      <c r="Q185" s="125"/>
      <c r="R185" s="125"/>
      <c r="S185" s="111" t="s">
        <v>37</v>
      </c>
      <c r="T185" s="89" t="str">
        <f t="shared" si="101"/>
        <v/>
      </c>
      <c r="U185" s="87" t="e">
        <f t="shared" si="101"/>
        <v>#N/A</v>
      </c>
      <c r="V185" s="87" t="str">
        <f t="shared" ca="1" si="101"/>
        <v>01-Allan-Hancock_171211155522</v>
      </c>
      <c r="W185" s="87" t="str">
        <f t="shared" ca="1" si="101"/>
        <v>Copy of aebg_consortiumexpenditures_160722.xlsm</v>
      </c>
      <c r="X185" s="93"/>
      <c r="Y185" s="93"/>
      <c r="Z185" s="57"/>
      <c r="AA185" s="57"/>
      <c r="AB185" s="57"/>
      <c r="AC185" s="57"/>
    </row>
    <row r="186" spans="1:29" ht="16.95" customHeight="1" thickBot="1" x14ac:dyDescent="0.3">
      <c r="A186" s="33" t="str">
        <f t="shared" si="102"/>
        <v>01 Allan Hancock</v>
      </c>
      <c r="B186" s="147" t="s">
        <v>1070</v>
      </c>
      <c r="C186" s="148"/>
      <c r="D186" s="3">
        <v>0</v>
      </c>
      <c r="E186" s="4">
        <v>0</v>
      </c>
      <c r="F186" s="101">
        <f t="shared" si="98"/>
        <v>0</v>
      </c>
      <c r="G186" s="3">
        <v>0</v>
      </c>
      <c r="H186" s="4">
        <v>0</v>
      </c>
      <c r="I186" s="101">
        <f t="shared" si="99"/>
        <v>0</v>
      </c>
      <c r="J186" s="115">
        <f t="shared" si="100"/>
        <v>0</v>
      </c>
      <c r="K186" s="28" t="s">
        <v>1052</v>
      </c>
      <c r="L186" s="125"/>
      <c r="M186" s="125"/>
      <c r="N186" s="125"/>
      <c r="O186" s="125"/>
      <c r="P186" s="125"/>
      <c r="Q186" s="125"/>
      <c r="R186" s="125"/>
      <c r="S186" s="112" t="s">
        <v>1066</v>
      </c>
      <c r="T186" s="89" t="str">
        <f t="shared" si="101"/>
        <v/>
      </c>
      <c r="U186" s="87" t="e">
        <f t="shared" si="101"/>
        <v>#N/A</v>
      </c>
      <c r="V186" s="87" t="str">
        <f t="shared" ca="1" si="101"/>
        <v>01-Allan-Hancock_171211155522</v>
      </c>
      <c r="W186" s="87" t="str">
        <f t="shared" ca="1" si="101"/>
        <v>Copy of aebg_consortiumexpenditures_160722.xlsm</v>
      </c>
      <c r="X186" s="93"/>
      <c r="Y186" s="93"/>
      <c r="Z186" s="57"/>
      <c r="AA186" s="57"/>
      <c r="AB186" s="57"/>
      <c r="AC186" s="57"/>
    </row>
    <row r="187" spans="1:29" thickTop="1" x14ac:dyDescent="0.25">
      <c r="B187" s="8" t="s">
        <v>11</v>
      </c>
      <c r="C187" s="9"/>
      <c r="D187" s="96">
        <f t="shared" ref="D187:I187" si="103">SUM(D179:D186)</f>
        <v>0</v>
      </c>
      <c r="E187" s="96">
        <f t="shared" si="103"/>
        <v>0</v>
      </c>
      <c r="F187" s="102">
        <f t="shared" si="103"/>
        <v>0</v>
      </c>
      <c r="G187" s="96">
        <f t="shared" si="103"/>
        <v>0</v>
      </c>
      <c r="H187" s="96">
        <f t="shared" si="103"/>
        <v>0</v>
      </c>
      <c r="I187" s="102">
        <f t="shared" si="103"/>
        <v>0</v>
      </c>
      <c r="J187" s="114">
        <f t="shared" si="100"/>
        <v>0</v>
      </c>
      <c r="K187" s="30"/>
      <c r="L187" s="124"/>
      <c r="M187" s="124"/>
      <c r="N187" s="124"/>
      <c r="O187" s="124"/>
      <c r="P187" s="124"/>
      <c r="Q187" s="124"/>
      <c r="R187" s="124"/>
      <c r="S187" s="11" t="s">
        <v>1067</v>
      </c>
      <c r="T187" s="89"/>
      <c r="U187" s="87"/>
      <c r="V187" s="87"/>
      <c r="W187" s="87"/>
      <c r="X187" s="93"/>
      <c r="Y187" s="93"/>
      <c r="Z187" s="57"/>
      <c r="AA187" s="57"/>
      <c r="AB187" s="57"/>
      <c r="AC187" s="57"/>
    </row>
    <row r="190" spans="1:29" ht="30.6" thickBot="1" x14ac:dyDescent="0.35">
      <c r="M190" s="24"/>
      <c r="N190" s="24"/>
      <c r="O190" s="113"/>
      <c r="P190" s="113"/>
      <c r="Q190" s="107" t="s">
        <v>1063</v>
      </c>
      <c r="R190" s="107" t="s">
        <v>1064</v>
      </c>
      <c r="S190" s="107" t="s">
        <v>1065</v>
      </c>
    </row>
    <row r="191" spans="1:29" ht="28.2" x14ac:dyDescent="0.25">
      <c r="A191" s="76" t="s">
        <v>1027</v>
      </c>
      <c r="B191" s="21" t="str">
        <f>IFERROR(VLOOKUP(5,Sheet1!F:G,2,FALSE),"")</f>
        <v/>
      </c>
      <c r="C191" s="21"/>
      <c r="D191" s="103"/>
      <c r="E191" s="103"/>
      <c r="F191" s="103"/>
      <c r="G191" s="18"/>
      <c r="M191" s="24"/>
      <c r="N191" s="24"/>
      <c r="O191" s="155" t="s">
        <v>56</v>
      </c>
      <c r="P191" s="155"/>
      <c r="Q191" s="108" t="str">
        <f>R191</f>
        <v/>
      </c>
      <c r="R191" s="108" t="str">
        <f>IFERROR(INDEX(Sheet1!H:H,MATCH(U199,Sheet1!E:E,0)),"")</f>
        <v/>
      </c>
      <c r="S191" s="108" t="str">
        <f>IFERROR(INDEX(Sheet1!J:J,MATCH(U199,Sheet1!E:E,0)),"")</f>
        <v/>
      </c>
      <c r="X191" s="93"/>
      <c r="Y191" s="93"/>
      <c r="Z191" s="57"/>
      <c r="AA191" s="57"/>
      <c r="AB191" s="57"/>
      <c r="AC191" s="57"/>
    </row>
    <row r="192" spans="1:29" ht="25.95" customHeight="1" x14ac:dyDescent="0.25">
      <c r="B192" s="12"/>
      <c r="D192" s="11"/>
      <c r="E192" s="11"/>
      <c r="F192" s="11"/>
      <c r="G192" s="11"/>
      <c r="M192" s="24"/>
      <c r="N192" s="24"/>
      <c r="O192" s="156" t="s">
        <v>2</v>
      </c>
      <c r="P192" s="156"/>
      <c r="Q192" s="109" t="e">
        <f>IF(Q191=F206," - ",IF(Q191-F206&gt;0,TEXT(Q191-F206,"$#,###")&amp;" ▼",TEXT(ABS(Q191-F206),"$#,###")&amp;" ▲"))</f>
        <v>#VALUE!</v>
      </c>
      <c r="R192" s="109" t="e">
        <f>IF(I206=R191," - ",IF(R191-I206&gt;0,TEXT(R191-I206,"$#,###")&amp;" ▼",TEXT(ABS(R191-I206),"$#,###")&amp;" ▲"))</f>
        <v>#VALUE!</v>
      </c>
      <c r="S192" s="109" t="e">
        <f>IF(L206=S191," - ",IF(S191-L206&gt;0,TEXT(S191-L206,"$#,###")&amp;" ▼",TEXT(ABS(S191-L206),"$#,###")&amp;" ▲"))</f>
        <v>#VALUE!</v>
      </c>
      <c r="X192" s="93"/>
      <c r="Y192" s="93"/>
      <c r="Z192" s="57"/>
      <c r="AA192" s="57"/>
      <c r="AB192" s="57"/>
      <c r="AC192" s="57"/>
    </row>
    <row r="193" spans="1:29" ht="25.95" customHeight="1" x14ac:dyDescent="0.25">
      <c r="B193" s="7"/>
      <c r="C193" s="152" t="str">
        <f>IF(ISNA(Sheet1!B193),"Please select from the list of member agencies affiliated with the selected Consortium","")</f>
        <v/>
      </c>
      <c r="D193" s="152"/>
      <c r="E193" s="152"/>
      <c r="F193" s="152"/>
      <c r="G193" s="152"/>
      <c r="H193" s="31"/>
      <c r="I193" s="31"/>
      <c r="J193" s="31"/>
      <c r="K193" s="31"/>
      <c r="L193" s="13"/>
      <c r="M193" s="24"/>
      <c r="N193" s="24"/>
      <c r="O193" s="156" t="s">
        <v>12</v>
      </c>
      <c r="P193" s="156"/>
      <c r="Q193" s="109" t="e">
        <f>IF(F214=Q191," - ",IF(Q191-F214&gt;0,TEXT(Q191-F214,"$#,###")&amp;" ▼",TEXT(ABS(Q191-F214),"$#,###")&amp;" ▲"))</f>
        <v>#VALUE!</v>
      </c>
      <c r="R193" s="109" t="e">
        <f>IF(I214=R191," - ",IF(R191-I214&gt;0,TEXT(R191-I214,"$#,###")&amp;" ▼",TEXT(ABS(R191-I214),"$#,###")&amp;" ▲"))</f>
        <v>#VALUE!</v>
      </c>
      <c r="S193" s="109" t="e">
        <f>IF(L214=S191," - ",IF(S191-L214&gt;0,TEXT(S191-L214,"$#,###")&amp;" ▼",TEXT(ABS(S191-L214),"$#,###")&amp;" ▲"))</f>
        <v>#VALUE!</v>
      </c>
      <c r="U193" s="81"/>
      <c r="V193" s="81"/>
      <c r="W193" s="81"/>
      <c r="X193" s="93"/>
      <c r="Y193" s="93"/>
      <c r="Z193" s="57"/>
      <c r="AA193" s="57"/>
      <c r="AB193" s="57"/>
      <c r="AC193" s="57"/>
    </row>
    <row r="194" spans="1:29" ht="25.95" customHeight="1" x14ac:dyDescent="0.25">
      <c r="B194" s="7"/>
      <c r="C194" s="48"/>
      <c r="D194" s="71"/>
      <c r="E194" s="71"/>
      <c r="F194" s="71"/>
      <c r="G194" s="71"/>
      <c r="H194" s="31"/>
      <c r="I194" s="31"/>
      <c r="J194" s="31"/>
      <c r="K194" s="31"/>
      <c r="L194" s="13"/>
      <c r="M194" s="24"/>
      <c r="N194" s="24"/>
      <c r="O194" s="154" t="s">
        <v>1052</v>
      </c>
      <c r="P194" s="154"/>
      <c r="Q194" s="110" t="e">
        <f>IF(F225=Q191," - ",IF(Q191-F225&gt;0,TEXT(Q191-F225,"$#,###")&amp;" ▼",TEXT(ABS(Q191-F225),"$#,###")&amp;" ▲"))</f>
        <v>#VALUE!</v>
      </c>
      <c r="R194" s="110" t="e">
        <f>IF(I225=R191," - ",IF(R191-I225&gt;0,TEXT(R191-I225,"$#,###")&amp;" ▼",TEXT(ABS(R191-I225),"$#,###")&amp;" ▲"))</f>
        <v>#VALUE!</v>
      </c>
      <c r="S194" s="110"/>
      <c r="U194" s="81"/>
      <c r="V194" s="81"/>
      <c r="W194" s="81"/>
      <c r="X194" s="93"/>
      <c r="Y194" s="93"/>
      <c r="Z194" s="57"/>
      <c r="AA194" s="57"/>
      <c r="AB194" s="57"/>
      <c r="AC194" s="57"/>
    </row>
    <row r="195" spans="1:29" ht="15" x14ac:dyDescent="0.25">
      <c r="U195" s="81"/>
      <c r="V195" s="81"/>
      <c r="W195" s="81"/>
      <c r="X195" s="93"/>
      <c r="Y195" s="93"/>
      <c r="Z195" s="57"/>
      <c r="AA195" s="57"/>
      <c r="AB195" s="57"/>
      <c r="AC195" s="57"/>
    </row>
    <row r="196" spans="1:29" ht="18" customHeight="1" x14ac:dyDescent="0.25">
      <c r="B196" s="14"/>
      <c r="D196" s="137" t="s">
        <v>60</v>
      </c>
      <c r="E196" s="138"/>
      <c r="F196" s="138"/>
      <c r="G196" s="138"/>
      <c r="H196" s="138"/>
      <c r="I196" s="138"/>
      <c r="J196" s="139"/>
      <c r="K196" s="27"/>
      <c r="L196" s="126" t="s">
        <v>67</v>
      </c>
      <c r="M196" s="127"/>
      <c r="N196" s="127"/>
      <c r="O196" s="127"/>
      <c r="P196" s="127"/>
      <c r="Q196" s="127"/>
      <c r="R196" s="127"/>
      <c r="S196" s="128"/>
      <c r="U196" s="81"/>
      <c r="V196" s="81"/>
      <c r="W196" s="81"/>
      <c r="X196" s="93"/>
      <c r="Y196" s="93"/>
      <c r="Z196" s="57"/>
      <c r="AA196" s="57"/>
      <c r="AB196" s="57"/>
      <c r="AC196" s="57"/>
    </row>
    <row r="197" spans="1:29" ht="15" x14ac:dyDescent="0.25">
      <c r="A197" s="15"/>
      <c r="B197" s="17"/>
      <c r="C197" s="17"/>
      <c r="D197" s="140" t="s">
        <v>1053</v>
      </c>
      <c r="E197" s="140"/>
      <c r="F197" s="140"/>
      <c r="G197" s="140" t="s">
        <v>1054</v>
      </c>
      <c r="H197" s="140"/>
      <c r="I197" s="140"/>
      <c r="J197" s="141" t="s">
        <v>1055</v>
      </c>
      <c r="K197" s="28"/>
      <c r="L197" s="129"/>
      <c r="M197" s="130"/>
      <c r="N197" s="130"/>
      <c r="O197" s="130"/>
      <c r="P197" s="130"/>
      <c r="Q197" s="130"/>
      <c r="R197" s="130"/>
      <c r="S197" s="131"/>
      <c r="T197" s="83"/>
      <c r="U197" s="84"/>
      <c r="V197" s="84"/>
      <c r="W197" s="84"/>
      <c r="X197" s="93"/>
      <c r="Y197" s="93"/>
      <c r="Z197" s="57"/>
      <c r="AA197" s="57"/>
      <c r="AB197" s="57"/>
      <c r="AC197" s="57"/>
    </row>
    <row r="198" spans="1:29" ht="28.2" thickBot="1" x14ac:dyDescent="0.3">
      <c r="A198" s="32"/>
      <c r="B198" s="133" t="s">
        <v>2</v>
      </c>
      <c r="C198" s="134"/>
      <c r="D198" s="49" t="s">
        <v>13</v>
      </c>
      <c r="E198" s="49" t="s">
        <v>14</v>
      </c>
      <c r="F198" s="50" t="s">
        <v>11</v>
      </c>
      <c r="G198" s="49" t="s">
        <v>13</v>
      </c>
      <c r="H198" s="49" t="s">
        <v>14</v>
      </c>
      <c r="I198" s="50" t="s">
        <v>11</v>
      </c>
      <c r="J198" s="142"/>
      <c r="K198" s="28"/>
      <c r="L198" s="51" t="s">
        <v>15</v>
      </c>
      <c r="M198" s="51" t="s">
        <v>16</v>
      </c>
      <c r="N198" s="51" t="s">
        <v>17</v>
      </c>
      <c r="O198" s="51" t="s">
        <v>18</v>
      </c>
      <c r="P198" s="51" t="s">
        <v>19</v>
      </c>
      <c r="Q198" s="51" t="s">
        <v>20</v>
      </c>
      <c r="R198" s="51" t="s">
        <v>1062</v>
      </c>
      <c r="S198" s="72" t="s">
        <v>11</v>
      </c>
      <c r="T198" s="89"/>
      <c r="U198" s="87"/>
      <c r="V198" s="87"/>
      <c r="W198" s="87"/>
      <c r="X198" s="93"/>
      <c r="Y198" s="93"/>
      <c r="Z198" s="57"/>
      <c r="AA198" s="57"/>
      <c r="AB198" s="57"/>
      <c r="AC198" s="57"/>
    </row>
    <row r="199" spans="1:29" ht="16.05" customHeight="1" x14ac:dyDescent="0.25">
      <c r="A199" s="33" t="str">
        <f t="shared" ref="A199:A205" si="104">$B$4</f>
        <v>01 Allan Hancock</v>
      </c>
      <c r="B199" s="157" t="s">
        <v>1</v>
      </c>
      <c r="C199" s="158"/>
      <c r="D199" s="1">
        <v>0</v>
      </c>
      <c r="E199" s="1">
        <v>0</v>
      </c>
      <c r="F199" s="99">
        <f>SUM(D199:E199)</f>
        <v>0</v>
      </c>
      <c r="G199" s="1">
        <v>0</v>
      </c>
      <c r="H199" s="1">
        <v>0</v>
      </c>
      <c r="I199" s="99">
        <f>SUM(G199:H199)</f>
        <v>0</v>
      </c>
      <c r="J199" s="114">
        <f>IF(F199-I199=0,0,IF(F199-I199&gt;0,TEXT(ABS(F199-I199),"$#,###")&amp;" ▼",TEXT(ABS(F199-I199),"$#,###")&amp;" ▲"))</f>
        <v>0</v>
      </c>
      <c r="K199" s="28" t="s">
        <v>2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94">
        <f t="shared" ref="S199:S205" si="105">SUM(L199:R199)</f>
        <v>0</v>
      </c>
      <c r="T199" s="85" t="str">
        <f>B191</f>
        <v/>
      </c>
      <c r="U199" s="86" t="e">
        <f>INDEX(Sheet1!E:E,MATCH($B$4&amp;B191,Sheet1!D:D,0))</f>
        <v>#N/A</v>
      </c>
      <c r="V199" s="87" t="str">
        <f ca="1">Sheet1!$B$8</f>
        <v>01-Allan-Hancock_171211155522</v>
      </c>
      <c r="W199" s="87" t="str">
        <f ca="1">Sheet1!$B$10</f>
        <v>Copy of aebg_consortiumexpenditures_160722.xlsm</v>
      </c>
      <c r="X199" s="93"/>
      <c r="Y199" s="93"/>
      <c r="Z199" s="57"/>
      <c r="AA199" s="57"/>
      <c r="AB199" s="57"/>
      <c r="AC199" s="57"/>
    </row>
    <row r="200" spans="1:29" ht="16.05" customHeight="1" x14ac:dyDescent="0.25">
      <c r="A200" s="33" t="str">
        <f t="shared" si="104"/>
        <v>01 Allan Hancock</v>
      </c>
      <c r="B200" s="135" t="s">
        <v>5</v>
      </c>
      <c r="C200" s="136"/>
      <c r="D200" s="2">
        <v>0</v>
      </c>
      <c r="E200" s="2">
        <v>0</v>
      </c>
      <c r="F200" s="100">
        <f t="shared" ref="F200:F205" si="106">SUM(D200:E200)</f>
        <v>0</v>
      </c>
      <c r="G200" s="2">
        <v>0</v>
      </c>
      <c r="H200" s="2">
        <v>0</v>
      </c>
      <c r="I200" s="100">
        <f t="shared" ref="I200:I205" si="107">SUM(G200:H200)</f>
        <v>0</v>
      </c>
      <c r="J200" s="114">
        <f t="shared" ref="J200:J205" si="108">IF(F200-I200=0,0,IF(F200-I200&gt;0,TEXT(ABS(F200-I200),"$#,###")&amp;" ▼",TEXT(ABS(F200-I200),"$#,###")&amp;" ▲"))</f>
        <v>0</v>
      </c>
      <c r="K200" s="28" t="s">
        <v>2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94">
        <f t="shared" si="105"/>
        <v>0</v>
      </c>
      <c r="T200" s="89" t="str">
        <f t="shared" ref="T200:U205" si="109">T199</f>
        <v/>
      </c>
      <c r="U200" s="87" t="e">
        <f t="shared" si="109"/>
        <v>#N/A</v>
      </c>
      <c r="V200" s="87" t="str">
        <f ca="1">Sheet1!$B$8</f>
        <v>01-Allan-Hancock_171211155522</v>
      </c>
      <c r="W200" s="87" t="str">
        <f ca="1">Sheet1!$B$10</f>
        <v>Copy of aebg_consortiumexpenditures_160722.xlsm</v>
      </c>
      <c r="X200" s="93"/>
      <c r="Y200" s="93"/>
      <c r="Z200" s="57"/>
      <c r="AA200" s="57"/>
      <c r="AB200" s="57"/>
      <c r="AC200" s="57"/>
    </row>
    <row r="201" spans="1:29" ht="16.05" customHeight="1" x14ac:dyDescent="0.25">
      <c r="A201" s="33" t="str">
        <f t="shared" si="104"/>
        <v>01 Allan Hancock</v>
      </c>
      <c r="B201" s="135" t="s">
        <v>6</v>
      </c>
      <c r="C201" s="136"/>
      <c r="D201" s="2">
        <v>0</v>
      </c>
      <c r="E201" s="2">
        <v>0</v>
      </c>
      <c r="F201" s="100">
        <f t="shared" si="106"/>
        <v>0</v>
      </c>
      <c r="G201" s="2">
        <v>0</v>
      </c>
      <c r="H201" s="2">
        <v>0</v>
      </c>
      <c r="I201" s="100">
        <f t="shared" si="107"/>
        <v>0</v>
      </c>
      <c r="J201" s="114">
        <f t="shared" si="108"/>
        <v>0</v>
      </c>
      <c r="K201" s="28" t="s">
        <v>2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94">
        <f t="shared" si="105"/>
        <v>0</v>
      </c>
      <c r="T201" s="89" t="str">
        <f t="shared" si="109"/>
        <v/>
      </c>
      <c r="U201" s="87" t="e">
        <f t="shared" si="109"/>
        <v>#N/A</v>
      </c>
      <c r="V201" s="87" t="str">
        <f ca="1">Sheet1!$B$8</f>
        <v>01-Allan-Hancock_171211155522</v>
      </c>
      <c r="W201" s="87" t="str">
        <f ca="1">Sheet1!$B$10</f>
        <v>Copy of aebg_consortiumexpenditures_160722.xlsm</v>
      </c>
      <c r="X201" s="93"/>
      <c r="Y201" s="93"/>
      <c r="Z201" s="57"/>
      <c r="AA201" s="57"/>
      <c r="AB201" s="57"/>
      <c r="AC201" s="57"/>
    </row>
    <row r="202" spans="1:29" ht="16.05" customHeight="1" x14ac:dyDescent="0.25">
      <c r="A202" s="33" t="str">
        <f t="shared" si="104"/>
        <v>01 Allan Hancock</v>
      </c>
      <c r="B202" s="135" t="s">
        <v>7</v>
      </c>
      <c r="C202" s="136"/>
      <c r="D202" s="2">
        <v>0</v>
      </c>
      <c r="E202" s="2">
        <v>0</v>
      </c>
      <c r="F202" s="100">
        <f t="shared" si="106"/>
        <v>0</v>
      </c>
      <c r="G202" s="2">
        <v>0</v>
      </c>
      <c r="H202" s="2">
        <v>0</v>
      </c>
      <c r="I202" s="100">
        <f t="shared" si="107"/>
        <v>0</v>
      </c>
      <c r="J202" s="114">
        <f t="shared" si="108"/>
        <v>0</v>
      </c>
      <c r="K202" s="28" t="s">
        <v>2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94">
        <f t="shared" si="105"/>
        <v>0</v>
      </c>
      <c r="T202" s="89" t="str">
        <f t="shared" si="109"/>
        <v/>
      </c>
      <c r="U202" s="87" t="e">
        <f t="shared" si="109"/>
        <v>#N/A</v>
      </c>
      <c r="V202" s="87" t="str">
        <f ca="1">Sheet1!$B$8</f>
        <v>01-Allan-Hancock_171211155522</v>
      </c>
      <c r="W202" s="87" t="str">
        <f ca="1">Sheet1!$B$10</f>
        <v>Copy of aebg_consortiumexpenditures_160722.xlsm</v>
      </c>
      <c r="X202" s="93"/>
      <c r="Y202" s="93"/>
      <c r="Z202" s="57"/>
      <c r="AA202" s="57"/>
      <c r="AB202" s="57"/>
      <c r="AC202" s="57"/>
    </row>
    <row r="203" spans="1:29" ht="16.05" customHeight="1" x14ac:dyDescent="0.25">
      <c r="A203" s="33" t="str">
        <f t="shared" si="104"/>
        <v>01 Allan Hancock</v>
      </c>
      <c r="B203" s="135" t="s">
        <v>8</v>
      </c>
      <c r="C203" s="136"/>
      <c r="D203" s="2">
        <v>0</v>
      </c>
      <c r="E203" s="2">
        <v>0</v>
      </c>
      <c r="F203" s="100">
        <f t="shared" si="106"/>
        <v>0</v>
      </c>
      <c r="G203" s="2">
        <v>0</v>
      </c>
      <c r="H203" s="2">
        <v>0</v>
      </c>
      <c r="I203" s="100">
        <f t="shared" si="107"/>
        <v>0</v>
      </c>
      <c r="J203" s="114">
        <f t="shared" si="108"/>
        <v>0</v>
      </c>
      <c r="K203" s="28" t="s">
        <v>2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94">
        <f t="shared" si="105"/>
        <v>0</v>
      </c>
      <c r="T203" s="89" t="str">
        <f t="shared" si="109"/>
        <v/>
      </c>
      <c r="U203" s="87" t="e">
        <f t="shared" si="109"/>
        <v>#N/A</v>
      </c>
      <c r="V203" s="87" t="str">
        <f ca="1">Sheet1!$B$8</f>
        <v>01-Allan-Hancock_171211155522</v>
      </c>
      <c r="W203" s="87" t="str">
        <f ca="1">Sheet1!$B$10</f>
        <v>Copy of aebg_consortiumexpenditures_160722.xlsm</v>
      </c>
      <c r="X203" s="93"/>
      <c r="Y203" s="93"/>
      <c r="Z203" s="57"/>
      <c r="AA203" s="57"/>
      <c r="AB203" s="57"/>
      <c r="AC203" s="57"/>
    </row>
    <row r="204" spans="1:29" ht="16.05" customHeight="1" x14ac:dyDescent="0.25">
      <c r="A204" s="33" t="str">
        <f t="shared" si="104"/>
        <v>01 Allan Hancock</v>
      </c>
      <c r="B204" s="135" t="s">
        <v>9</v>
      </c>
      <c r="C204" s="136"/>
      <c r="D204" s="2">
        <v>0</v>
      </c>
      <c r="E204" s="2">
        <v>0</v>
      </c>
      <c r="F204" s="100">
        <f t="shared" si="106"/>
        <v>0</v>
      </c>
      <c r="G204" s="2">
        <v>0</v>
      </c>
      <c r="H204" s="2">
        <v>0</v>
      </c>
      <c r="I204" s="100">
        <f t="shared" si="107"/>
        <v>0</v>
      </c>
      <c r="J204" s="114">
        <f t="shared" si="108"/>
        <v>0</v>
      </c>
      <c r="K204" s="28" t="s">
        <v>2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94">
        <f t="shared" si="105"/>
        <v>0</v>
      </c>
      <c r="T204" s="89" t="str">
        <f t="shared" si="109"/>
        <v/>
      </c>
      <c r="U204" s="87" t="e">
        <f t="shared" si="109"/>
        <v>#N/A</v>
      </c>
      <c r="V204" s="87" t="str">
        <f ca="1">Sheet1!$B$8</f>
        <v>01-Allan-Hancock_171211155522</v>
      </c>
      <c r="W204" s="87" t="str">
        <f ca="1">Sheet1!$B$10</f>
        <v>Copy of aebg_consortiumexpenditures_160722.xlsm</v>
      </c>
      <c r="X204" s="93"/>
      <c r="Y204" s="93"/>
      <c r="Z204" s="57"/>
      <c r="AA204" s="57"/>
      <c r="AB204" s="57"/>
      <c r="AC204" s="57"/>
    </row>
    <row r="205" spans="1:29" ht="16.95" customHeight="1" thickBot="1" x14ac:dyDescent="0.3">
      <c r="A205" s="33" t="str">
        <f t="shared" si="104"/>
        <v>01 Allan Hancock</v>
      </c>
      <c r="B205" s="147" t="s">
        <v>10</v>
      </c>
      <c r="C205" s="148"/>
      <c r="D205" s="3">
        <v>0</v>
      </c>
      <c r="E205" s="4">
        <v>0</v>
      </c>
      <c r="F205" s="101">
        <f t="shared" si="106"/>
        <v>0</v>
      </c>
      <c r="G205" s="3">
        <v>0</v>
      </c>
      <c r="H205" s="4">
        <v>0</v>
      </c>
      <c r="I205" s="101">
        <f t="shared" si="107"/>
        <v>0</v>
      </c>
      <c r="J205" s="115">
        <f t="shared" si="108"/>
        <v>0</v>
      </c>
      <c r="K205" s="28" t="s">
        <v>2</v>
      </c>
      <c r="L205" s="3">
        <v>0</v>
      </c>
      <c r="M205" s="4">
        <v>0</v>
      </c>
      <c r="N205" s="3">
        <v>0</v>
      </c>
      <c r="O205" s="4">
        <v>0</v>
      </c>
      <c r="P205" s="3">
        <v>0</v>
      </c>
      <c r="Q205" s="4">
        <v>0</v>
      </c>
      <c r="R205" s="3">
        <v>0</v>
      </c>
      <c r="S205" s="95">
        <f t="shared" si="105"/>
        <v>0</v>
      </c>
      <c r="T205" s="89" t="str">
        <f t="shared" si="109"/>
        <v/>
      </c>
      <c r="U205" s="87" t="e">
        <f t="shared" si="109"/>
        <v>#N/A</v>
      </c>
      <c r="V205" s="87" t="str">
        <f ca="1">Sheet1!$B$8</f>
        <v>01-Allan-Hancock_171211155522</v>
      </c>
      <c r="W205" s="87" t="str">
        <f ca="1">Sheet1!$B$10</f>
        <v>Copy of aebg_consortiumexpenditures_160722.xlsm</v>
      </c>
      <c r="X205" s="93"/>
      <c r="Y205" s="93"/>
      <c r="Z205" s="57"/>
      <c r="AA205" s="57"/>
      <c r="AB205" s="57"/>
      <c r="AC205" s="57"/>
    </row>
    <row r="206" spans="1:29" thickTop="1" x14ac:dyDescent="0.25">
      <c r="A206" s="33"/>
      <c r="B206" s="145" t="s">
        <v>11</v>
      </c>
      <c r="C206" s="146"/>
      <c r="D206" s="96">
        <f t="shared" ref="D206:E206" si="110">SUM(D199:D205)</f>
        <v>0</v>
      </c>
      <c r="E206" s="96">
        <f t="shared" si="110"/>
        <v>0</v>
      </c>
      <c r="F206" s="102">
        <f>SUM(F199:F205)</f>
        <v>0</v>
      </c>
      <c r="G206" s="96">
        <f>SUM(G199:G205)</f>
        <v>0</v>
      </c>
      <c r="H206" s="96">
        <f>SUM(H199:H205)</f>
        <v>0</v>
      </c>
      <c r="I206" s="102">
        <f>SUM(I199:I205)</f>
        <v>0</v>
      </c>
      <c r="J206" s="114">
        <f>IF(F206-I206=0,0,IF(F206-I206&gt;0,TEXT(ABS(F206-I206),"$#,###")&amp;" ▼",TEXT(ABS(F206-I206),"$#,###")&amp;" ▲"))</f>
        <v>0</v>
      </c>
      <c r="K206" s="29"/>
      <c r="L206" s="96">
        <f t="shared" ref="L206:R206" si="111">SUM(L199:L205)</f>
        <v>0</v>
      </c>
      <c r="M206" s="96">
        <f t="shared" si="111"/>
        <v>0</v>
      </c>
      <c r="N206" s="96">
        <f t="shared" si="111"/>
        <v>0</v>
      </c>
      <c r="O206" s="96">
        <f t="shared" si="111"/>
        <v>0</v>
      </c>
      <c r="P206" s="96">
        <f t="shared" si="111"/>
        <v>0</v>
      </c>
      <c r="Q206" s="96">
        <f t="shared" si="111"/>
        <v>0</v>
      </c>
      <c r="R206" s="96">
        <f t="shared" si="111"/>
        <v>0</v>
      </c>
      <c r="S206" s="96">
        <f>SUM(S199:S205)</f>
        <v>0</v>
      </c>
      <c r="T206" s="89"/>
      <c r="U206" s="87"/>
      <c r="V206" s="87"/>
      <c r="W206" s="87"/>
      <c r="X206" s="93"/>
      <c r="Y206" s="93"/>
      <c r="Z206" s="57"/>
      <c r="AA206" s="57"/>
      <c r="AB206" s="57"/>
      <c r="AC206" s="57"/>
    </row>
    <row r="207" spans="1:29" ht="15" x14ac:dyDescent="0.25">
      <c r="A207" s="33"/>
      <c r="B207" s="5"/>
      <c r="C207" s="5"/>
      <c r="D207" s="6"/>
      <c r="E207" s="6"/>
      <c r="F207" s="6"/>
      <c r="G207" s="6"/>
      <c r="H207" s="6"/>
      <c r="I207" s="6"/>
      <c r="J207" s="116"/>
      <c r="K207" s="28"/>
      <c r="L207" s="6"/>
      <c r="M207" s="6"/>
      <c r="N207" s="6"/>
      <c r="O207" s="6"/>
      <c r="P207" s="6"/>
      <c r="Q207" s="6"/>
      <c r="R207" s="6"/>
      <c r="S207" s="6"/>
      <c r="T207" s="89"/>
      <c r="U207" s="87"/>
      <c r="V207" s="87"/>
      <c r="W207" s="87"/>
      <c r="X207" s="93"/>
      <c r="Y207" s="93"/>
      <c r="Z207" s="57"/>
      <c r="AA207" s="57"/>
      <c r="AB207" s="57"/>
      <c r="AC207" s="57"/>
    </row>
    <row r="208" spans="1:29" ht="28.2" thickBot="1" x14ac:dyDescent="0.3">
      <c r="A208" s="33"/>
      <c r="B208" s="133" t="s">
        <v>12</v>
      </c>
      <c r="C208" s="134"/>
      <c r="D208" s="51" t="s">
        <v>13</v>
      </c>
      <c r="E208" s="51" t="s">
        <v>14</v>
      </c>
      <c r="F208" s="52" t="s">
        <v>11</v>
      </c>
      <c r="G208" s="51" t="s">
        <v>13</v>
      </c>
      <c r="H208" s="51" t="s">
        <v>14</v>
      </c>
      <c r="I208" s="52" t="s">
        <v>11</v>
      </c>
      <c r="J208" s="117" t="s">
        <v>1055</v>
      </c>
      <c r="K208" s="28"/>
      <c r="L208" s="51" t="s">
        <v>15</v>
      </c>
      <c r="M208" s="51" t="s">
        <v>16</v>
      </c>
      <c r="N208" s="51" t="s">
        <v>17</v>
      </c>
      <c r="O208" s="51" t="s">
        <v>18</v>
      </c>
      <c r="P208" s="51" t="s">
        <v>19</v>
      </c>
      <c r="Q208" s="51" t="s">
        <v>20</v>
      </c>
      <c r="R208" s="51" t="s">
        <v>1062</v>
      </c>
      <c r="S208" s="72" t="s">
        <v>11</v>
      </c>
      <c r="T208" s="89"/>
      <c r="U208" s="87"/>
      <c r="V208" s="87"/>
      <c r="W208" s="87"/>
      <c r="X208" s="93"/>
      <c r="Y208" s="93"/>
      <c r="Z208" s="57"/>
      <c r="AA208" s="57"/>
      <c r="AB208" s="57"/>
      <c r="AC208" s="57"/>
    </row>
    <row r="209" spans="1:29" ht="16.05" customHeight="1" x14ac:dyDescent="0.25">
      <c r="A209" s="33" t="str">
        <f>$B$4</f>
        <v>01 Allan Hancock</v>
      </c>
      <c r="B209" s="157" t="s">
        <v>21</v>
      </c>
      <c r="C209" s="158"/>
      <c r="D209" s="1">
        <v>0</v>
      </c>
      <c r="E209" s="1">
        <v>0</v>
      </c>
      <c r="F209" s="99">
        <f>SUM(D209:E209)</f>
        <v>0</v>
      </c>
      <c r="G209" s="1">
        <v>0</v>
      </c>
      <c r="H209" s="1">
        <v>0</v>
      </c>
      <c r="I209" s="99">
        <f>SUM(G209:H209)</f>
        <v>0</v>
      </c>
      <c r="J209" s="114">
        <f>IF(F209-I209=0,0,IF(F209-I209&gt;0,TEXT(ABS(F209-I209),"$#,###")&amp;" ▼",TEXT(ABS(F209-I209),"$#,###")&amp;" ▲"))</f>
        <v>0</v>
      </c>
      <c r="K209" s="28" t="s">
        <v>12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97">
        <f>SUM(L209:R209)</f>
        <v>0</v>
      </c>
      <c r="T209" s="89" t="str">
        <f>T205</f>
        <v/>
      </c>
      <c r="U209" s="87" t="e">
        <f>U205</f>
        <v>#N/A</v>
      </c>
      <c r="V209" s="87" t="str">
        <f ca="1">V205</f>
        <v>01-Allan-Hancock_171211155522</v>
      </c>
      <c r="W209" s="87" t="str">
        <f ca="1">W205</f>
        <v>Copy of aebg_consortiumexpenditures_160722.xlsm</v>
      </c>
      <c r="X209" s="93"/>
      <c r="Y209" s="93"/>
      <c r="Z209" s="57"/>
      <c r="AA209" s="57"/>
      <c r="AB209" s="57"/>
      <c r="AC209" s="57"/>
    </row>
    <row r="210" spans="1:29" ht="16.05" customHeight="1" x14ac:dyDescent="0.25">
      <c r="A210" s="33" t="str">
        <f>$B$4</f>
        <v>01 Allan Hancock</v>
      </c>
      <c r="B210" s="135" t="s">
        <v>22</v>
      </c>
      <c r="C210" s="136"/>
      <c r="D210" s="2">
        <v>0</v>
      </c>
      <c r="E210" s="2">
        <v>0</v>
      </c>
      <c r="F210" s="99">
        <f t="shared" ref="F210:F213" si="112">SUM(D210:E210)</f>
        <v>0</v>
      </c>
      <c r="G210" s="2">
        <v>0</v>
      </c>
      <c r="H210" s="2">
        <v>0</v>
      </c>
      <c r="I210" s="100">
        <f t="shared" ref="I210:I213" si="113">SUM(G210:H210)</f>
        <v>0</v>
      </c>
      <c r="J210" s="114">
        <f t="shared" ref="J210:J214" si="114">IF(F210-I210=0,0,IF(F210-I210&gt;0,TEXT(ABS(F210-I210),"$#,###")&amp;" ▼",TEXT(ABS(F210-I210),"$#,###")&amp;" ▲"))</f>
        <v>0</v>
      </c>
      <c r="K210" s="28" t="s">
        <v>12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94">
        <f>SUM(L210:R210)</f>
        <v>0</v>
      </c>
      <c r="T210" s="89" t="str">
        <f t="shared" ref="T210:W213" si="115">T209</f>
        <v/>
      </c>
      <c r="U210" s="87" t="e">
        <f t="shared" si="115"/>
        <v>#N/A</v>
      </c>
      <c r="V210" s="87" t="str">
        <f t="shared" ca="1" si="115"/>
        <v>01-Allan-Hancock_171211155522</v>
      </c>
      <c r="W210" s="87" t="str">
        <f t="shared" ca="1" si="115"/>
        <v>Copy of aebg_consortiumexpenditures_160722.xlsm</v>
      </c>
      <c r="X210" s="93"/>
      <c r="Y210" s="93"/>
      <c r="Z210" s="57"/>
      <c r="AA210" s="57"/>
      <c r="AB210" s="57"/>
      <c r="AC210" s="57"/>
    </row>
    <row r="211" spans="1:29" ht="16.05" customHeight="1" x14ac:dyDescent="0.25">
      <c r="A211" s="33" t="str">
        <f>$B$4</f>
        <v>01 Allan Hancock</v>
      </c>
      <c r="B211" s="135" t="s">
        <v>23</v>
      </c>
      <c r="C211" s="136"/>
      <c r="D211" s="2">
        <v>0</v>
      </c>
      <c r="E211" s="2">
        <v>0</v>
      </c>
      <c r="F211" s="99">
        <f t="shared" si="112"/>
        <v>0</v>
      </c>
      <c r="G211" s="2">
        <v>0</v>
      </c>
      <c r="H211" s="2">
        <v>0</v>
      </c>
      <c r="I211" s="100">
        <f t="shared" si="113"/>
        <v>0</v>
      </c>
      <c r="J211" s="114">
        <f t="shared" si="114"/>
        <v>0</v>
      </c>
      <c r="K211" s="28" t="s">
        <v>12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94">
        <f>SUM(L211:R211)</f>
        <v>0</v>
      </c>
      <c r="T211" s="89" t="str">
        <f t="shared" si="115"/>
        <v/>
      </c>
      <c r="U211" s="87" t="e">
        <f t="shared" si="115"/>
        <v>#N/A</v>
      </c>
      <c r="V211" s="87" t="str">
        <f t="shared" ca="1" si="115"/>
        <v>01-Allan-Hancock_171211155522</v>
      </c>
      <c r="W211" s="87" t="str">
        <f t="shared" ca="1" si="115"/>
        <v>Copy of aebg_consortiumexpenditures_160722.xlsm</v>
      </c>
      <c r="X211" s="93"/>
      <c r="Y211" s="93"/>
      <c r="Z211" s="57"/>
      <c r="AA211" s="57"/>
      <c r="AB211" s="57"/>
      <c r="AC211" s="57"/>
    </row>
    <row r="212" spans="1:29" ht="16.05" customHeight="1" x14ac:dyDescent="0.25">
      <c r="A212" s="33" t="str">
        <f>$B$4</f>
        <v>01 Allan Hancock</v>
      </c>
      <c r="B212" s="135" t="s">
        <v>24</v>
      </c>
      <c r="C212" s="136"/>
      <c r="D212" s="2">
        <v>0</v>
      </c>
      <c r="E212" s="2">
        <v>0</v>
      </c>
      <c r="F212" s="99">
        <f t="shared" si="112"/>
        <v>0</v>
      </c>
      <c r="G212" s="2">
        <v>0</v>
      </c>
      <c r="H212" s="2">
        <v>0</v>
      </c>
      <c r="I212" s="100">
        <f t="shared" si="113"/>
        <v>0</v>
      </c>
      <c r="J212" s="114">
        <f t="shared" si="114"/>
        <v>0</v>
      </c>
      <c r="K212" s="28" t="s">
        <v>12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94">
        <f>SUM(L212:R212)</f>
        <v>0</v>
      </c>
      <c r="T212" s="89" t="str">
        <f t="shared" si="115"/>
        <v/>
      </c>
      <c r="U212" s="87" t="e">
        <f t="shared" si="115"/>
        <v>#N/A</v>
      </c>
      <c r="V212" s="87" t="str">
        <f t="shared" ca="1" si="115"/>
        <v>01-Allan-Hancock_171211155522</v>
      </c>
      <c r="W212" s="87" t="str">
        <f t="shared" ca="1" si="115"/>
        <v>Copy of aebg_consortiumexpenditures_160722.xlsm</v>
      </c>
      <c r="X212" s="93"/>
      <c r="Y212" s="93"/>
      <c r="Z212" s="57"/>
      <c r="AA212" s="57"/>
      <c r="AB212" s="57"/>
      <c r="AC212" s="57"/>
    </row>
    <row r="213" spans="1:29" ht="16.95" customHeight="1" thickBot="1" x14ac:dyDescent="0.3">
      <c r="A213" s="33" t="str">
        <f>$B$4</f>
        <v>01 Allan Hancock</v>
      </c>
      <c r="B213" s="147" t="s">
        <v>25</v>
      </c>
      <c r="C213" s="148"/>
      <c r="D213" s="3">
        <v>0</v>
      </c>
      <c r="E213" s="4">
        <v>0</v>
      </c>
      <c r="F213" s="101">
        <f t="shared" si="112"/>
        <v>0</v>
      </c>
      <c r="G213" s="3">
        <v>0</v>
      </c>
      <c r="H213" s="4">
        <v>0</v>
      </c>
      <c r="I213" s="101">
        <f t="shared" si="113"/>
        <v>0</v>
      </c>
      <c r="J213" s="115">
        <f t="shared" si="114"/>
        <v>0</v>
      </c>
      <c r="K213" s="28" t="s">
        <v>12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95">
        <f>SUM(L213:R213)</f>
        <v>0</v>
      </c>
      <c r="T213" s="89" t="str">
        <f t="shared" si="115"/>
        <v/>
      </c>
      <c r="U213" s="87" t="e">
        <f t="shared" si="115"/>
        <v>#N/A</v>
      </c>
      <c r="V213" s="87" t="str">
        <f t="shared" ca="1" si="115"/>
        <v>01-Allan-Hancock_171211155522</v>
      </c>
      <c r="W213" s="87" t="str">
        <f t="shared" ca="1" si="115"/>
        <v>Copy of aebg_consortiumexpenditures_160722.xlsm</v>
      </c>
      <c r="X213" s="93"/>
      <c r="Y213" s="93"/>
      <c r="Z213" s="57"/>
      <c r="AA213" s="57"/>
      <c r="AB213" s="57"/>
      <c r="AC213" s="57"/>
    </row>
    <row r="214" spans="1:29" thickTop="1" x14ac:dyDescent="0.25">
      <c r="A214" s="33"/>
      <c r="B214" s="145" t="s">
        <v>11</v>
      </c>
      <c r="C214" s="146"/>
      <c r="D214" s="96">
        <f t="shared" ref="D214:E214" si="116">SUM(D209:D213)</f>
        <v>0</v>
      </c>
      <c r="E214" s="96">
        <f t="shared" si="116"/>
        <v>0</v>
      </c>
      <c r="F214" s="102">
        <f>SUM(F209:F213)</f>
        <v>0</v>
      </c>
      <c r="G214" s="96">
        <f>SUM(G209:G213)</f>
        <v>0</v>
      </c>
      <c r="H214" s="96">
        <f>SUM(H209:H213)</f>
        <v>0</v>
      </c>
      <c r="I214" s="102">
        <f>SUM(I209:I213)</f>
        <v>0</v>
      </c>
      <c r="J214" s="114">
        <f t="shared" si="114"/>
        <v>0</v>
      </c>
      <c r="K214" s="29"/>
      <c r="L214" s="96">
        <f t="shared" ref="L214:R214" si="117">SUM(L209:L213)</f>
        <v>0</v>
      </c>
      <c r="M214" s="96">
        <f t="shared" si="117"/>
        <v>0</v>
      </c>
      <c r="N214" s="96">
        <f t="shared" si="117"/>
        <v>0</v>
      </c>
      <c r="O214" s="96">
        <f t="shared" si="117"/>
        <v>0</v>
      </c>
      <c r="P214" s="96">
        <f t="shared" si="117"/>
        <v>0</v>
      </c>
      <c r="Q214" s="96">
        <f t="shared" si="117"/>
        <v>0</v>
      </c>
      <c r="R214" s="96">
        <f t="shared" si="117"/>
        <v>0</v>
      </c>
      <c r="S214" s="96">
        <f>SUM(S209:S213)</f>
        <v>0</v>
      </c>
      <c r="T214" s="89"/>
      <c r="U214" s="87"/>
      <c r="V214" s="87"/>
      <c r="W214" s="87"/>
      <c r="X214" s="93"/>
      <c r="Y214" s="93"/>
      <c r="Z214" s="57"/>
      <c r="AA214" s="57"/>
      <c r="AB214" s="57"/>
      <c r="AC214" s="57"/>
    </row>
    <row r="215" spans="1:29" ht="15" x14ac:dyDescent="0.25">
      <c r="A215" s="33"/>
      <c r="B215" s="5"/>
      <c r="C215" s="5"/>
      <c r="D215" s="6"/>
      <c r="E215" s="6"/>
      <c r="F215" s="6"/>
      <c r="G215" s="6"/>
      <c r="H215" s="6"/>
      <c r="I215" s="6"/>
      <c r="J215" s="116"/>
      <c r="K215" s="28"/>
      <c r="L215" s="6"/>
      <c r="M215" s="6"/>
      <c r="N215" s="6"/>
      <c r="O215" s="6"/>
      <c r="P215" s="6"/>
      <c r="Q215" s="6"/>
      <c r="R215" s="6"/>
      <c r="S215" s="6"/>
      <c r="T215" s="89"/>
      <c r="U215" s="87"/>
      <c r="V215" s="87"/>
      <c r="W215" s="87"/>
      <c r="X215" s="93"/>
      <c r="Y215" s="93"/>
      <c r="Z215" s="57"/>
      <c r="AA215" s="57"/>
      <c r="AB215" s="57"/>
      <c r="AC215" s="57"/>
    </row>
    <row r="216" spans="1:29" ht="28.2" thickBot="1" x14ac:dyDescent="0.3">
      <c r="A216" s="33"/>
      <c r="B216" s="133" t="s">
        <v>26</v>
      </c>
      <c r="C216" s="134"/>
      <c r="D216" s="51" t="s">
        <v>13</v>
      </c>
      <c r="E216" s="51" t="s">
        <v>14</v>
      </c>
      <c r="F216" s="52" t="s">
        <v>11</v>
      </c>
      <c r="G216" s="51" t="s">
        <v>13</v>
      </c>
      <c r="H216" s="51" t="s">
        <v>14</v>
      </c>
      <c r="I216" s="52" t="s">
        <v>11</v>
      </c>
      <c r="J216" s="117" t="s">
        <v>1055</v>
      </c>
      <c r="K216" s="28"/>
      <c r="L216" s="132"/>
      <c r="M216" s="132"/>
      <c r="N216" s="132"/>
      <c r="O216" s="132"/>
      <c r="P216" s="132"/>
      <c r="Q216" s="132"/>
      <c r="R216" s="132"/>
      <c r="S216" s="106"/>
      <c r="T216" s="89"/>
      <c r="U216" s="87"/>
      <c r="V216" s="87"/>
      <c r="W216" s="87"/>
      <c r="X216" s="93"/>
      <c r="Y216" s="93"/>
      <c r="Z216" s="57"/>
      <c r="AA216" s="57"/>
      <c r="AB216" s="57"/>
      <c r="AC216" s="57"/>
    </row>
    <row r="217" spans="1:29" ht="16.05" customHeight="1" x14ac:dyDescent="0.25">
      <c r="A217" s="33" t="str">
        <f>$B$4</f>
        <v>01 Allan Hancock</v>
      </c>
      <c r="B217" s="157" t="s">
        <v>27</v>
      </c>
      <c r="C217" s="158"/>
      <c r="D217" s="1">
        <v>0</v>
      </c>
      <c r="E217" s="1">
        <v>0</v>
      </c>
      <c r="F217" s="99">
        <f>SUM(D217:E217)</f>
        <v>0</v>
      </c>
      <c r="G217" s="1">
        <v>0</v>
      </c>
      <c r="H217" s="1">
        <v>0</v>
      </c>
      <c r="I217" s="99">
        <f>SUM(G217:H217)</f>
        <v>0</v>
      </c>
      <c r="J217" s="114">
        <f>IF(F217-I217=0,0,IF(F217-I217&gt;0,TEXT(ABS(F217-I217),"$#,###")&amp;" ▼",TEXT(ABS(F217-I217),"$#,###")&amp;" ▲"))</f>
        <v>0</v>
      </c>
      <c r="K217" s="28" t="s">
        <v>1052</v>
      </c>
      <c r="L217" s="125"/>
      <c r="M217" s="125"/>
      <c r="N217" s="125"/>
      <c r="O217" s="125"/>
      <c r="P217" s="125"/>
      <c r="Q217" s="125"/>
      <c r="R217" s="125"/>
      <c r="S217" s="98"/>
      <c r="T217" s="89" t="str">
        <f>T213</f>
        <v/>
      </c>
      <c r="U217" s="87" t="e">
        <f>U213</f>
        <v>#N/A</v>
      </c>
      <c r="V217" s="87" t="str">
        <f ca="1">V213</f>
        <v>01-Allan-Hancock_171211155522</v>
      </c>
      <c r="W217" s="87" t="str">
        <f ca="1">W213</f>
        <v>Copy of aebg_consortiumexpenditures_160722.xlsm</v>
      </c>
      <c r="X217" s="93"/>
      <c r="Y217" s="93"/>
      <c r="Z217" s="57"/>
      <c r="AA217" s="57"/>
      <c r="AB217" s="57"/>
      <c r="AC217" s="57"/>
    </row>
    <row r="218" spans="1:29" ht="16.05" customHeight="1" x14ac:dyDescent="0.25">
      <c r="A218" s="33" t="str">
        <f>$B$4</f>
        <v>01 Allan Hancock</v>
      </c>
      <c r="B218" s="135" t="s">
        <v>28</v>
      </c>
      <c r="C218" s="136"/>
      <c r="D218" s="2">
        <v>0</v>
      </c>
      <c r="E218" s="2">
        <v>0</v>
      </c>
      <c r="F218" s="100">
        <f t="shared" ref="F218:F224" si="118">SUM(D218:E218)</f>
        <v>0</v>
      </c>
      <c r="G218" s="2">
        <v>0</v>
      </c>
      <c r="H218" s="2">
        <v>0</v>
      </c>
      <c r="I218" s="100">
        <f t="shared" ref="I218:I224" si="119">SUM(G218:H218)</f>
        <v>0</v>
      </c>
      <c r="J218" s="114">
        <f t="shared" ref="J218:J225" si="120">IF(F218-I218=0,0,IF(F218-I218&gt;0,TEXT(ABS(F218-I218),"$#,###")&amp;" ▼",TEXT(ABS(F218-I218),"$#,###")&amp;" ▲"))</f>
        <v>0</v>
      </c>
      <c r="K218" s="28" t="s">
        <v>1052</v>
      </c>
      <c r="L218" s="125"/>
      <c r="M218" s="125"/>
      <c r="N218" s="125"/>
      <c r="O218" s="125"/>
      <c r="P218" s="125"/>
      <c r="Q218" s="125"/>
      <c r="R218" s="125"/>
      <c r="S218" s="98"/>
      <c r="T218" s="89" t="str">
        <f t="shared" ref="T218:W224" si="121">T217</f>
        <v/>
      </c>
      <c r="U218" s="87" t="e">
        <f t="shared" si="121"/>
        <v>#N/A</v>
      </c>
      <c r="V218" s="87" t="str">
        <f t="shared" ca="1" si="121"/>
        <v>01-Allan-Hancock_171211155522</v>
      </c>
      <c r="W218" s="87" t="str">
        <f t="shared" ca="1" si="121"/>
        <v>Copy of aebg_consortiumexpenditures_160722.xlsm</v>
      </c>
      <c r="X218" s="93"/>
      <c r="Y218" s="93"/>
      <c r="Z218" s="57"/>
      <c r="AA218" s="57"/>
      <c r="AB218" s="57"/>
      <c r="AC218" s="57"/>
    </row>
    <row r="219" spans="1:29" ht="16.05" customHeight="1" x14ac:dyDescent="0.25">
      <c r="A219" s="33" t="str">
        <f t="shared" ref="A219:A224" si="122">A218</f>
        <v>01 Allan Hancock</v>
      </c>
      <c r="B219" s="135" t="s">
        <v>29</v>
      </c>
      <c r="C219" s="136"/>
      <c r="D219" s="2">
        <v>0</v>
      </c>
      <c r="E219" s="2">
        <v>0</v>
      </c>
      <c r="F219" s="100">
        <f t="shared" si="118"/>
        <v>0</v>
      </c>
      <c r="G219" s="2">
        <v>0</v>
      </c>
      <c r="H219" s="2">
        <v>0</v>
      </c>
      <c r="I219" s="100">
        <f t="shared" si="119"/>
        <v>0</v>
      </c>
      <c r="J219" s="114">
        <f t="shared" si="120"/>
        <v>0</v>
      </c>
      <c r="K219" s="28" t="s">
        <v>1052</v>
      </c>
      <c r="L219" s="125"/>
      <c r="M219" s="125"/>
      <c r="N219" s="125"/>
      <c r="O219" s="125"/>
      <c r="P219" s="125"/>
      <c r="Q219" s="125"/>
      <c r="R219" s="125"/>
      <c r="S219" s="98"/>
      <c r="T219" s="89" t="str">
        <f t="shared" si="121"/>
        <v/>
      </c>
      <c r="U219" s="87" t="e">
        <f t="shared" si="121"/>
        <v>#N/A</v>
      </c>
      <c r="V219" s="87" t="str">
        <f t="shared" ca="1" si="121"/>
        <v>01-Allan-Hancock_171211155522</v>
      </c>
      <c r="W219" s="87" t="str">
        <f t="shared" ca="1" si="121"/>
        <v>Copy of aebg_consortiumexpenditures_160722.xlsm</v>
      </c>
      <c r="X219" s="93"/>
      <c r="Y219" s="93"/>
      <c r="Z219" s="57"/>
      <c r="AA219" s="57"/>
      <c r="AB219" s="57"/>
      <c r="AC219" s="57"/>
    </row>
    <row r="220" spans="1:29" ht="16.05" customHeight="1" x14ac:dyDescent="0.25">
      <c r="A220" s="33" t="str">
        <f t="shared" si="122"/>
        <v>01 Allan Hancock</v>
      </c>
      <c r="B220" s="135" t="s">
        <v>30</v>
      </c>
      <c r="C220" s="136"/>
      <c r="D220" s="1">
        <v>0</v>
      </c>
      <c r="E220" s="1">
        <v>0</v>
      </c>
      <c r="F220" s="100">
        <f t="shared" si="118"/>
        <v>0</v>
      </c>
      <c r="G220" s="1">
        <v>0</v>
      </c>
      <c r="H220" s="1">
        <v>0</v>
      </c>
      <c r="I220" s="100">
        <f t="shared" si="119"/>
        <v>0</v>
      </c>
      <c r="J220" s="114">
        <f t="shared" si="120"/>
        <v>0</v>
      </c>
      <c r="K220" s="28" t="s">
        <v>1052</v>
      </c>
      <c r="L220" s="125"/>
      <c r="M220" s="125"/>
      <c r="N220" s="125"/>
      <c r="O220" s="125"/>
      <c r="P220" s="125"/>
      <c r="Q220" s="125"/>
      <c r="R220" s="125"/>
      <c r="S220" s="98"/>
      <c r="T220" s="89" t="str">
        <f t="shared" si="121"/>
        <v/>
      </c>
      <c r="U220" s="87" t="e">
        <f t="shared" si="121"/>
        <v>#N/A</v>
      </c>
      <c r="V220" s="87" t="str">
        <f t="shared" ca="1" si="121"/>
        <v>01-Allan-Hancock_171211155522</v>
      </c>
      <c r="W220" s="87" t="str">
        <f t="shared" ca="1" si="121"/>
        <v>Copy of aebg_consortiumexpenditures_160722.xlsm</v>
      </c>
      <c r="X220" s="93"/>
      <c r="Y220" s="93"/>
      <c r="Z220" s="57"/>
      <c r="AA220" s="57"/>
      <c r="AB220" s="57"/>
      <c r="AC220" s="57"/>
    </row>
    <row r="221" spans="1:29" ht="16.05" customHeight="1" x14ac:dyDescent="0.25">
      <c r="A221" s="33" t="str">
        <f t="shared" si="122"/>
        <v>01 Allan Hancock</v>
      </c>
      <c r="B221" s="135" t="s">
        <v>31</v>
      </c>
      <c r="C221" s="136"/>
      <c r="D221" s="2">
        <v>0</v>
      </c>
      <c r="E221" s="2">
        <v>0</v>
      </c>
      <c r="F221" s="100">
        <f t="shared" si="118"/>
        <v>0</v>
      </c>
      <c r="G221" s="2">
        <v>0</v>
      </c>
      <c r="H221" s="2">
        <v>0</v>
      </c>
      <c r="I221" s="100">
        <f t="shared" si="119"/>
        <v>0</v>
      </c>
      <c r="J221" s="114">
        <f t="shared" si="120"/>
        <v>0</v>
      </c>
      <c r="K221" s="28" t="s">
        <v>1052</v>
      </c>
      <c r="L221" s="125"/>
      <c r="M221" s="125"/>
      <c r="N221" s="125"/>
      <c r="O221" s="125"/>
      <c r="P221" s="125"/>
      <c r="Q221" s="125"/>
      <c r="R221" s="125"/>
      <c r="S221" s="98"/>
      <c r="T221" s="89" t="str">
        <f t="shared" si="121"/>
        <v/>
      </c>
      <c r="U221" s="87" t="e">
        <f t="shared" si="121"/>
        <v>#N/A</v>
      </c>
      <c r="V221" s="87" t="str">
        <f t="shared" ca="1" si="121"/>
        <v>01-Allan-Hancock_171211155522</v>
      </c>
      <c r="W221" s="87" t="str">
        <f t="shared" ca="1" si="121"/>
        <v>Copy of aebg_consortiumexpenditures_160722.xlsm</v>
      </c>
      <c r="X221" s="93"/>
      <c r="Y221" s="93"/>
      <c r="Z221" s="57"/>
      <c r="AA221" s="57"/>
      <c r="AB221" s="57"/>
      <c r="AC221" s="57"/>
    </row>
    <row r="222" spans="1:29" ht="16.05" customHeight="1" x14ac:dyDescent="0.25">
      <c r="A222" s="33" t="str">
        <f t="shared" si="122"/>
        <v>01 Allan Hancock</v>
      </c>
      <c r="B222" s="135" t="s">
        <v>32</v>
      </c>
      <c r="C222" s="136"/>
      <c r="D222" s="2">
        <v>0</v>
      </c>
      <c r="E222" s="2">
        <v>0</v>
      </c>
      <c r="F222" s="100">
        <f t="shared" si="118"/>
        <v>0</v>
      </c>
      <c r="G222" s="2">
        <v>0</v>
      </c>
      <c r="H222" s="2">
        <v>0</v>
      </c>
      <c r="I222" s="100">
        <f t="shared" si="119"/>
        <v>0</v>
      </c>
      <c r="J222" s="114">
        <f t="shared" si="120"/>
        <v>0</v>
      </c>
      <c r="K222" s="28" t="s">
        <v>1052</v>
      </c>
      <c r="L222" s="125"/>
      <c r="M222" s="125"/>
      <c r="N222" s="125"/>
      <c r="O222" s="125"/>
      <c r="P222" s="125"/>
      <c r="Q222" s="125"/>
      <c r="R222" s="125"/>
      <c r="S222" s="66"/>
      <c r="T222" s="89" t="str">
        <f t="shared" si="121"/>
        <v/>
      </c>
      <c r="U222" s="87" t="e">
        <f t="shared" si="121"/>
        <v>#N/A</v>
      </c>
      <c r="V222" s="87" t="str">
        <f t="shared" ca="1" si="121"/>
        <v>01-Allan-Hancock_171211155522</v>
      </c>
      <c r="W222" s="87" t="str">
        <f t="shared" ca="1" si="121"/>
        <v>Copy of aebg_consortiumexpenditures_160722.xlsm</v>
      </c>
      <c r="X222" s="93"/>
      <c r="Y222" s="93"/>
      <c r="Z222" s="57"/>
      <c r="AA222" s="57"/>
      <c r="AB222" s="57"/>
      <c r="AC222" s="57"/>
    </row>
    <row r="223" spans="1:29" ht="16.05" customHeight="1" x14ac:dyDescent="0.25">
      <c r="A223" s="33" t="str">
        <f t="shared" si="122"/>
        <v>01 Allan Hancock</v>
      </c>
      <c r="B223" s="135" t="s">
        <v>33</v>
      </c>
      <c r="C223" s="136"/>
      <c r="D223" s="2">
        <v>0</v>
      </c>
      <c r="E223" s="2">
        <v>0</v>
      </c>
      <c r="F223" s="100">
        <f t="shared" si="118"/>
        <v>0</v>
      </c>
      <c r="G223" s="2">
        <v>0</v>
      </c>
      <c r="H223" s="2">
        <v>0</v>
      </c>
      <c r="I223" s="100">
        <f t="shared" si="119"/>
        <v>0</v>
      </c>
      <c r="J223" s="114">
        <f t="shared" si="120"/>
        <v>0</v>
      </c>
      <c r="K223" s="28" t="s">
        <v>1052</v>
      </c>
      <c r="L223" s="125"/>
      <c r="M223" s="125"/>
      <c r="N223" s="125"/>
      <c r="O223" s="125"/>
      <c r="P223" s="125"/>
      <c r="Q223" s="125"/>
      <c r="R223" s="125"/>
      <c r="S223" s="111" t="s">
        <v>37</v>
      </c>
      <c r="T223" s="89" t="str">
        <f t="shared" si="121"/>
        <v/>
      </c>
      <c r="U223" s="87" t="e">
        <f t="shared" si="121"/>
        <v>#N/A</v>
      </c>
      <c r="V223" s="87" t="str">
        <f t="shared" ca="1" si="121"/>
        <v>01-Allan-Hancock_171211155522</v>
      </c>
      <c r="W223" s="87" t="str">
        <f t="shared" ca="1" si="121"/>
        <v>Copy of aebg_consortiumexpenditures_160722.xlsm</v>
      </c>
      <c r="X223" s="93"/>
      <c r="Y223" s="93"/>
      <c r="Z223" s="57"/>
      <c r="AA223" s="57"/>
      <c r="AB223" s="57"/>
      <c r="AC223" s="57"/>
    </row>
    <row r="224" spans="1:29" ht="16.95" customHeight="1" thickBot="1" x14ac:dyDescent="0.3">
      <c r="A224" s="33" t="str">
        <f t="shared" si="122"/>
        <v>01 Allan Hancock</v>
      </c>
      <c r="B224" s="147" t="s">
        <v>1070</v>
      </c>
      <c r="C224" s="148"/>
      <c r="D224" s="3">
        <v>0</v>
      </c>
      <c r="E224" s="4">
        <v>0</v>
      </c>
      <c r="F224" s="101">
        <f t="shared" si="118"/>
        <v>0</v>
      </c>
      <c r="G224" s="3">
        <v>0</v>
      </c>
      <c r="H224" s="4">
        <v>0</v>
      </c>
      <c r="I224" s="101">
        <f t="shared" si="119"/>
        <v>0</v>
      </c>
      <c r="J224" s="115">
        <f t="shared" si="120"/>
        <v>0</v>
      </c>
      <c r="K224" s="28" t="s">
        <v>1052</v>
      </c>
      <c r="L224" s="125"/>
      <c r="M224" s="125"/>
      <c r="N224" s="125"/>
      <c r="O224" s="125"/>
      <c r="P224" s="125"/>
      <c r="Q224" s="125"/>
      <c r="R224" s="125"/>
      <c r="S224" s="112" t="s">
        <v>1066</v>
      </c>
      <c r="T224" s="89" t="str">
        <f t="shared" si="121"/>
        <v/>
      </c>
      <c r="U224" s="87" t="e">
        <f t="shared" si="121"/>
        <v>#N/A</v>
      </c>
      <c r="V224" s="87" t="str">
        <f t="shared" ca="1" si="121"/>
        <v>01-Allan-Hancock_171211155522</v>
      </c>
      <c r="W224" s="87" t="str">
        <f t="shared" ca="1" si="121"/>
        <v>Copy of aebg_consortiumexpenditures_160722.xlsm</v>
      </c>
      <c r="X224" s="93"/>
      <c r="Y224" s="93"/>
      <c r="Z224" s="57"/>
      <c r="AA224" s="57"/>
      <c r="AB224" s="57"/>
      <c r="AC224" s="57"/>
    </row>
    <row r="225" spans="1:29" thickTop="1" x14ac:dyDescent="0.25">
      <c r="B225" s="8" t="s">
        <v>11</v>
      </c>
      <c r="C225" s="9"/>
      <c r="D225" s="96">
        <f t="shared" ref="D225:I225" si="123">SUM(D217:D224)</f>
        <v>0</v>
      </c>
      <c r="E225" s="96">
        <f t="shared" si="123"/>
        <v>0</v>
      </c>
      <c r="F225" s="102">
        <f t="shared" si="123"/>
        <v>0</v>
      </c>
      <c r="G225" s="96">
        <f t="shared" si="123"/>
        <v>0</v>
      </c>
      <c r="H225" s="96">
        <f t="shared" si="123"/>
        <v>0</v>
      </c>
      <c r="I225" s="102">
        <f t="shared" si="123"/>
        <v>0</v>
      </c>
      <c r="J225" s="114">
        <f t="shared" si="120"/>
        <v>0</v>
      </c>
      <c r="K225" s="30"/>
      <c r="L225" s="124"/>
      <c r="M225" s="124"/>
      <c r="N225" s="124"/>
      <c r="O225" s="124"/>
      <c r="P225" s="124"/>
      <c r="Q225" s="124"/>
      <c r="R225" s="124"/>
      <c r="S225" s="11" t="s">
        <v>1067</v>
      </c>
      <c r="T225" s="89"/>
      <c r="U225" s="87"/>
      <c r="V225" s="87"/>
      <c r="W225" s="87"/>
      <c r="X225" s="93"/>
      <c r="Y225" s="93"/>
      <c r="Z225" s="57"/>
      <c r="AA225" s="57"/>
      <c r="AB225" s="57"/>
      <c r="AC225" s="57"/>
    </row>
    <row r="228" spans="1:29" ht="30.6" thickBot="1" x14ac:dyDescent="0.35">
      <c r="M228" s="24"/>
      <c r="N228" s="24"/>
      <c r="O228" s="113"/>
      <c r="P228" s="113"/>
      <c r="Q228" s="107" t="s">
        <v>1063</v>
      </c>
      <c r="R228" s="107" t="s">
        <v>1064</v>
      </c>
      <c r="S228" s="107" t="s">
        <v>1065</v>
      </c>
    </row>
    <row r="229" spans="1:29" ht="28.2" x14ac:dyDescent="0.25">
      <c r="A229" s="76" t="s">
        <v>1027</v>
      </c>
      <c r="B229" s="21" t="str">
        <f>IFERROR(VLOOKUP(6,Sheet1!F:G,2,FALSE),"")</f>
        <v/>
      </c>
      <c r="C229" s="21"/>
      <c r="D229" s="103"/>
      <c r="E229" s="103"/>
      <c r="F229" s="103"/>
      <c r="G229" s="18"/>
      <c r="M229" s="24"/>
      <c r="N229" s="24"/>
      <c r="O229" s="155" t="s">
        <v>56</v>
      </c>
      <c r="P229" s="155"/>
      <c r="Q229" s="108" t="str">
        <f>R229</f>
        <v/>
      </c>
      <c r="R229" s="108" t="str">
        <f>IFERROR(INDEX(Sheet1!H:H,MATCH(U237,Sheet1!E:E,0)),"")</f>
        <v/>
      </c>
      <c r="S229" s="108" t="str">
        <f>IFERROR(INDEX(Sheet1!J:J,MATCH(U237,Sheet1!E:E,0)),"")</f>
        <v/>
      </c>
      <c r="X229" s="93"/>
      <c r="Y229" s="93"/>
      <c r="Z229" s="57"/>
      <c r="AA229" s="57"/>
      <c r="AB229" s="57"/>
      <c r="AC229" s="57"/>
    </row>
    <row r="230" spans="1:29" ht="25.95" customHeight="1" x14ac:dyDescent="0.25">
      <c r="B230" s="12"/>
      <c r="D230" s="11"/>
      <c r="E230" s="11"/>
      <c r="F230" s="11"/>
      <c r="G230" s="11"/>
      <c r="M230" s="24"/>
      <c r="N230" s="24"/>
      <c r="O230" s="156" t="s">
        <v>2</v>
      </c>
      <c r="P230" s="156"/>
      <c r="Q230" s="109" t="e">
        <f>IF(Q229=F244," - ",IF(Q229-F244&gt;0,TEXT(Q229-F244,"$#,###")&amp;" ▼",TEXT(ABS(Q229-F244),"$#,###")&amp;" ▲"))</f>
        <v>#VALUE!</v>
      </c>
      <c r="R230" s="109" t="e">
        <f>IF(I244=R229," - ",IF(R229-I244&gt;0,TEXT(R229-I244,"$#,###")&amp;" ▼",TEXT(ABS(R229-I244),"$#,###")&amp;" ▲"))</f>
        <v>#VALUE!</v>
      </c>
      <c r="S230" s="109" t="e">
        <f>IF(L244=S229," - ",IF(S229-L244&gt;0,TEXT(S229-L244,"$#,###")&amp;" ▼",TEXT(ABS(S229-L244),"$#,###")&amp;" ▲"))</f>
        <v>#VALUE!</v>
      </c>
      <c r="X230" s="93"/>
      <c r="Y230" s="93"/>
      <c r="Z230" s="57"/>
      <c r="AA230" s="57"/>
      <c r="AB230" s="57"/>
      <c r="AC230" s="57"/>
    </row>
    <row r="231" spans="1:29" ht="25.95" customHeight="1" x14ac:dyDescent="0.25">
      <c r="B231" s="7"/>
      <c r="C231" s="152" t="str">
        <f>IF(ISNA(Sheet1!B231),"Please select from the list of member agencies affiliated with the selected Consortium","")</f>
        <v/>
      </c>
      <c r="D231" s="152"/>
      <c r="E231" s="152"/>
      <c r="F231" s="152"/>
      <c r="G231" s="152"/>
      <c r="H231" s="31"/>
      <c r="I231" s="31"/>
      <c r="J231" s="31"/>
      <c r="K231" s="31"/>
      <c r="L231" s="13"/>
      <c r="M231" s="24"/>
      <c r="N231" s="24"/>
      <c r="O231" s="156" t="s">
        <v>12</v>
      </c>
      <c r="P231" s="156"/>
      <c r="Q231" s="109" t="e">
        <f>IF(F252=Q229," - ",IF(Q229-F252&gt;0,TEXT(Q229-F252,"$#,###")&amp;" ▼",TEXT(ABS(Q229-F252),"$#,###")&amp;" ▲"))</f>
        <v>#VALUE!</v>
      </c>
      <c r="R231" s="109" t="e">
        <f>IF(I252=R229," - ",IF(R229-I252&gt;0,TEXT(R229-I252,"$#,###")&amp;" ▼",TEXT(ABS(R229-I252),"$#,###")&amp;" ▲"))</f>
        <v>#VALUE!</v>
      </c>
      <c r="S231" s="109" t="e">
        <f>IF(L252=S229," - ",IF(S229-L252&gt;0,TEXT(S229-L252,"$#,###")&amp;" ▼",TEXT(ABS(S229-L252),"$#,###")&amp;" ▲"))</f>
        <v>#VALUE!</v>
      </c>
      <c r="U231" s="81"/>
      <c r="V231" s="81"/>
      <c r="W231" s="81"/>
      <c r="X231" s="93"/>
      <c r="Y231" s="93"/>
      <c r="Z231" s="57"/>
      <c r="AA231" s="57"/>
      <c r="AB231" s="57"/>
      <c r="AC231" s="57"/>
    </row>
    <row r="232" spans="1:29" ht="25.95" customHeight="1" x14ac:dyDescent="0.25">
      <c r="B232" s="7"/>
      <c r="C232" s="48"/>
      <c r="D232" s="71"/>
      <c r="E232" s="71"/>
      <c r="F232" s="71"/>
      <c r="G232" s="71"/>
      <c r="H232" s="31"/>
      <c r="I232" s="31"/>
      <c r="J232" s="31"/>
      <c r="K232" s="31"/>
      <c r="L232" s="13"/>
      <c r="M232" s="24"/>
      <c r="N232" s="24"/>
      <c r="O232" s="154" t="s">
        <v>1052</v>
      </c>
      <c r="P232" s="154"/>
      <c r="Q232" s="110" t="e">
        <f>IF(F263=Q229," - ",IF(Q229-F263&gt;0,TEXT(Q229-F263,"$#,###")&amp;" ▼",TEXT(ABS(Q229-F263),"$#,###")&amp;" ▲"))</f>
        <v>#VALUE!</v>
      </c>
      <c r="R232" s="110" t="e">
        <f>IF(I263=R229," - ",IF(R229-I263&gt;0,TEXT(R229-I263,"$#,###")&amp;" ▼",TEXT(ABS(R229-I263),"$#,###")&amp;" ▲"))</f>
        <v>#VALUE!</v>
      </c>
      <c r="S232" s="110"/>
      <c r="U232" s="81"/>
      <c r="V232" s="81"/>
      <c r="W232" s="81"/>
      <c r="X232" s="93"/>
      <c r="Y232" s="93"/>
      <c r="Z232" s="57"/>
      <c r="AA232" s="57"/>
      <c r="AB232" s="57"/>
      <c r="AC232" s="57"/>
    </row>
    <row r="233" spans="1:29" ht="15" x14ac:dyDescent="0.25">
      <c r="U233" s="81"/>
      <c r="V233" s="81"/>
      <c r="W233" s="81"/>
      <c r="X233" s="93"/>
      <c r="Y233" s="93"/>
      <c r="Z233" s="57"/>
      <c r="AA233" s="57"/>
      <c r="AB233" s="57"/>
      <c r="AC233" s="57"/>
    </row>
    <row r="234" spans="1:29" ht="22.05" customHeight="1" x14ac:dyDescent="0.25">
      <c r="B234" s="14"/>
      <c r="D234" s="137" t="s">
        <v>60</v>
      </c>
      <c r="E234" s="138"/>
      <c r="F234" s="138"/>
      <c r="G234" s="138"/>
      <c r="H234" s="138"/>
      <c r="I234" s="138"/>
      <c r="J234" s="139"/>
      <c r="K234" s="27"/>
      <c r="L234" s="126" t="s">
        <v>67</v>
      </c>
      <c r="M234" s="127"/>
      <c r="N234" s="127"/>
      <c r="O234" s="127"/>
      <c r="P234" s="127"/>
      <c r="Q234" s="127"/>
      <c r="R234" s="127"/>
      <c r="S234" s="128"/>
      <c r="U234" s="81"/>
      <c r="V234" s="81"/>
      <c r="W234" s="81"/>
      <c r="X234" s="93"/>
      <c r="Y234" s="93"/>
      <c r="Z234" s="57"/>
      <c r="AA234" s="57"/>
      <c r="AB234" s="57"/>
      <c r="AC234" s="57"/>
    </row>
    <row r="235" spans="1:29" ht="15" x14ac:dyDescent="0.25">
      <c r="A235" s="15"/>
      <c r="B235" s="17"/>
      <c r="C235" s="17"/>
      <c r="D235" s="140" t="s">
        <v>1053</v>
      </c>
      <c r="E235" s="140"/>
      <c r="F235" s="140"/>
      <c r="G235" s="140" t="s">
        <v>1054</v>
      </c>
      <c r="H235" s="140"/>
      <c r="I235" s="140"/>
      <c r="J235" s="141" t="s">
        <v>1055</v>
      </c>
      <c r="K235" s="28"/>
      <c r="L235" s="129"/>
      <c r="M235" s="130"/>
      <c r="N235" s="130"/>
      <c r="O235" s="130"/>
      <c r="P235" s="130"/>
      <c r="Q235" s="130"/>
      <c r="R235" s="130"/>
      <c r="S235" s="131"/>
      <c r="T235" s="83"/>
      <c r="U235" s="84"/>
      <c r="V235" s="84"/>
      <c r="W235" s="84"/>
      <c r="X235" s="93"/>
      <c r="Y235" s="93"/>
      <c r="Z235" s="57"/>
      <c r="AA235" s="57"/>
      <c r="AB235" s="57"/>
      <c r="AC235" s="57"/>
    </row>
    <row r="236" spans="1:29" ht="28.2" thickBot="1" x14ac:dyDescent="0.3">
      <c r="A236" s="32"/>
      <c r="B236" s="133" t="s">
        <v>2</v>
      </c>
      <c r="C236" s="134"/>
      <c r="D236" s="49" t="s">
        <v>13</v>
      </c>
      <c r="E236" s="49" t="s">
        <v>14</v>
      </c>
      <c r="F236" s="50" t="s">
        <v>11</v>
      </c>
      <c r="G236" s="49" t="s">
        <v>13</v>
      </c>
      <c r="H236" s="49" t="s">
        <v>14</v>
      </c>
      <c r="I236" s="50" t="s">
        <v>11</v>
      </c>
      <c r="J236" s="142"/>
      <c r="K236" s="28"/>
      <c r="L236" s="51" t="s">
        <v>15</v>
      </c>
      <c r="M236" s="51" t="s">
        <v>16</v>
      </c>
      <c r="N236" s="51" t="s">
        <v>17</v>
      </c>
      <c r="O236" s="51" t="s">
        <v>18</v>
      </c>
      <c r="P236" s="51" t="s">
        <v>19</v>
      </c>
      <c r="Q236" s="51" t="s">
        <v>20</v>
      </c>
      <c r="R236" s="51" t="s">
        <v>1062</v>
      </c>
      <c r="S236" s="72" t="s">
        <v>11</v>
      </c>
      <c r="T236" s="89"/>
      <c r="U236" s="87"/>
      <c r="V236" s="87"/>
      <c r="W236" s="87"/>
      <c r="X236" s="93"/>
      <c r="Y236" s="93"/>
      <c r="Z236" s="57"/>
      <c r="AA236" s="57"/>
      <c r="AB236" s="57"/>
      <c r="AC236" s="57"/>
    </row>
    <row r="237" spans="1:29" ht="16.05" customHeight="1" x14ac:dyDescent="0.25">
      <c r="A237" s="33" t="str">
        <f t="shared" ref="A237:A243" si="124">$B$4</f>
        <v>01 Allan Hancock</v>
      </c>
      <c r="B237" s="157" t="s">
        <v>1</v>
      </c>
      <c r="C237" s="158"/>
      <c r="D237" s="1">
        <v>0</v>
      </c>
      <c r="E237" s="1">
        <v>0</v>
      </c>
      <c r="F237" s="99">
        <f>SUM(D237:E237)</f>
        <v>0</v>
      </c>
      <c r="G237" s="1">
        <v>0</v>
      </c>
      <c r="H237" s="1">
        <v>0</v>
      </c>
      <c r="I237" s="99">
        <f>SUM(G237:H237)</f>
        <v>0</v>
      </c>
      <c r="J237" s="114">
        <f>IF(F237-I237=0,0,IF(F237-I237&gt;0,TEXT(ABS(F237-I237),"$#,###")&amp;" ▼",TEXT(ABS(F237-I237),"$#,###")&amp;" ▲"))</f>
        <v>0</v>
      </c>
      <c r="K237" s="28" t="s">
        <v>2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94">
        <f t="shared" ref="S237:S243" si="125">SUM(L237:R237)</f>
        <v>0</v>
      </c>
      <c r="T237" s="85" t="str">
        <f>B229</f>
        <v/>
      </c>
      <c r="U237" s="86" t="e">
        <f>INDEX(Sheet1!E:E,MATCH($B$4&amp;B229,Sheet1!D:D,0))</f>
        <v>#N/A</v>
      </c>
      <c r="V237" s="87" t="str">
        <f ca="1">Sheet1!$B$8</f>
        <v>01-Allan-Hancock_171211155522</v>
      </c>
      <c r="W237" s="87" t="str">
        <f ca="1">Sheet1!$B$10</f>
        <v>Copy of aebg_consortiumexpenditures_160722.xlsm</v>
      </c>
      <c r="X237" s="93"/>
      <c r="Y237" s="93"/>
      <c r="Z237" s="57"/>
      <c r="AA237" s="57"/>
      <c r="AB237" s="57"/>
      <c r="AC237" s="57"/>
    </row>
    <row r="238" spans="1:29" ht="16.05" customHeight="1" x14ac:dyDescent="0.25">
      <c r="A238" s="33" t="str">
        <f t="shared" si="124"/>
        <v>01 Allan Hancock</v>
      </c>
      <c r="B238" s="135" t="s">
        <v>5</v>
      </c>
      <c r="C238" s="136"/>
      <c r="D238" s="2">
        <v>0</v>
      </c>
      <c r="E238" s="2">
        <v>0</v>
      </c>
      <c r="F238" s="100">
        <f t="shared" ref="F238:F243" si="126">SUM(D238:E238)</f>
        <v>0</v>
      </c>
      <c r="G238" s="2">
        <v>0</v>
      </c>
      <c r="H238" s="2">
        <v>0</v>
      </c>
      <c r="I238" s="100">
        <f t="shared" ref="I238:I243" si="127">SUM(G238:H238)</f>
        <v>0</v>
      </c>
      <c r="J238" s="114">
        <f t="shared" ref="J238:J243" si="128">IF(F238-I238=0,0,IF(F238-I238&gt;0,TEXT(ABS(F238-I238),"$#,###")&amp;" ▼",TEXT(ABS(F238-I238),"$#,###")&amp;" ▲"))</f>
        <v>0</v>
      </c>
      <c r="K238" s="28" t="s">
        <v>2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94">
        <f t="shared" si="125"/>
        <v>0</v>
      </c>
      <c r="T238" s="89" t="str">
        <f t="shared" ref="T238:U243" si="129">T237</f>
        <v/>
      </c>
      <c r="U238" s="87" t="e">
        <f t="shared" si="129"/>
        <v>#N/A</v>
      </c>
      <c r="V238" s="87" t="str">
        <f ca="1">Sheet1!$B$8</f>
        <v>01-Allan-Hancock_171211155522</v>
      </c>
      <c r="W238" s="87" t="str">
        <f ca="1">Sheet1!$B$10</f>
        <v>Copy of aebg_consortiumexpenditures_160722.xlsm</v>
      </c>
      <c r="X238" s="93"/>
      <c r="Y238" s="93"/>
      <c r="Z238" s="57"/>
      <c r="AA238" s="57"/>
      <c r="AB238" s="57"/>
      <c r="AC238" s="57"/>
    </row>
    <row r="239" spans="1:29" ht="16.05" customHeight="1" x14ac:dyDescent="0.25">
      <c r="A239" s="33" t="str">
        <f t="shared" si="124"/>
        <v>01 Allan Hancock</v>
      </c>
      <c r="B239" s="135" t="s">
        <v>6</v>
      </c>
      <c r="C239" s="136"/>
      <c r="D239" s="2">
        <v>0</v>
      </c>
      <c r="E239" s="2">
        <v>0</v>
      </c>
      <c r="F239" s="100">
        <f t="shared" si="126"/>
        <v>0</v>
      </c>
      <c r="G239" s="2">
        <v>0</v>
      </c>
      <c r="H239" s="2">
        <v>0</v>
      </c>
      <c r="I239" s="100">
        <f t="shared" si="127"/>
        <v>0</v>
      </c>
      <c r="J239" s="114">
        <f t="shared" si="128"/>
        <v>0</v>
      </c>
      <c r="K239" s="28" t="s">
        <v>2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94">
        <f t="shared" si="125"/>
        <v>0</v>
      </c>
      <c r="T239" s="89" t="str">
        <f t="shared" si="129"/>
        <v/>
      </c>
      <c r="U239" s="87" t="e">
        <f t="shared" si="129"/>
        <v>#N/A</v>
      </c>
      <c r="V239" s="87" t="str">
        <f ca="1">Sheet1!$B$8</f>
        <v>01-Allan-Hancock_171211155522</v>
      </c>
      <c r="W239" s="87" t="str">
        <f ca="1">Sheet1!$B$10</f>
        <v>Copy of aebg_consortiumexpenditures_160722.xlsm</v>
      </c>
      <c r="X239" s="93"/>
      <c r="Y239" s="93"/>
      <c r="Z239" s="57"/>
      <c r="AA239" s="57"/>
      <c r="AB239" s="57"/>
      <c r="AC239" s="57"/>
    </row>
    <row r="240" spans="1:29" ht="16.05" customHeight="1" x14ac:dyDescent="0.25">
      <c r="A240" s="33" t="str">
        <f t="shared" si="124"/>
        <v>01 Allan Hancock</v>
      </c>
      <c r="B240" s="135" t="s">
        <v>7</v>
      </c>
      <c r="C240" s="136"/>
      <c r="D240" s="2">
        <v>0</v>
      </c>
      <c r="E240" s="2">
        <v>0</v>
      </c>
      <c r="F240" s="100">
        <f t="shared" si="126"/>
        <v>0</v>
      </c>
      <c r="G240" s="2">
        <v>0</v>
      </c>
      <c r="H240" s="2">
        <v>0</v>
      </c>
      <c r="I240" s="100">
        <f t="shared" si="127"/>
        <v>0</v>
      </c>
      <c r="J240" s="114">
        <f t="shared" si="128"/>
        <v>0</v>
      </c>
      <c r="K240" s="28" t="s">
        <v>2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94">
        <f t="shared" si="125"/>
        <v>0</v>
      </c>
      <c r="T240" s="89" t="str">
        <f t="shared" si="129"/>
        <v/>
      </c>
      <c r="U240" s="87" t="e">
        <f t="shared" si="129"/>
        <v>#N/A</v>
      </c>
      <c r="V240" s="87" t="str">
        <f ca="1">Sheet1!$B$8</f>
        <v>01-Allan-Hancock_171211155522</v>
      </c>
      <c r="W240" s="87" t="str">
        <f ca="1">Sheet1!$B$10</f>
        <v>Copy of aebg_consortiumexpenditures_160722.xlsm</v>
      </c>
      <c r="X240" s="93"/>
      <c r="Y240" s="93"/>
      <c r="Z240" s="57"/>
      <c r="AA240" s="57"/>
      <c r="AB240" s="57"/>
      <c r="AC240" s="57"/>
    </row>
    <row r="241" spans="1:29" ht="16.05" customHeight="1" x14ac:dyDescent="0.25">
      <c r="A241" s="33" t="str">
        <f t="shared" si="124"/>
        <v>01 Allan Hancock</v>
      </c>
      <c r="B241" s="135" t="s">
        <v>8</v>
      </c>
      <c r="C241" s="136"/>
      <c r="D241" s="2">
        <v>0</v>
      </c>
      <c r="E241" s="2">
        <v>0</v>
      </c>
      <c r="F241" s="100">
        <f t="shared" si="126"/>
        <v>0</v>
      </c>
      <c r="G241" s="2">
        <v>0</v>
      </c>
      <c r="H241" s="2">
        <v>0</v>
      </c>
      <c r="I241" s="100">
        <f t="shared" si="127"/>
        <v>0</v>
      </c>
      <c r="J241" s="114">
        <f t="shared" si="128"/>
        <v>0</v>
      </c>
      <c r="K241" s="28" t="s">
        <v>2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94">
        <f t="shared" si="125"/>
        <v>0</v>
      </c>
      <c r="T241" s="89" t="str">
        <f t="shared" si="129"/>
        <v/>
      </c>
      <c r="U241" s="87" t="e">
        <f t="shared" si="129"/>
        <v>#N/A</v>
      </c>
      <c r="V241" s="87" t="str">
        <f ca="1">Sheet1!$B$8</f>
        <v>01-Allan-Hancock_171211155522</v>
      </c>
      <c r="W241" s="87" t="str">
        <f ca="1">Sheet1!$B$10</f>
        <v>Copy of aebg_consortiumexpenditures_160722.xlsm</v>
      </c>
      <c r="X241" s="93"/>
      <c r="Y241" s="93"/>
      <c r="Z241" s="57"/>
      <c r="AA241" s="57"/>
      <c r="AB241" s="57"/>
      <c r="AC241" s="57"/>
    </row>
    <row r="242" spans="1:29" ht="16.05" customHeight="1" x14ac:dyDescent="0.25">
      <c r="A242" s="33" t="str">
        <f t="shared" si="124"/>
        <v>01 Allan Hancock</v>
      </c>
      <c r="B242" s="135" t="s">
        <v>9</v>
      </c>
      <c r="C242" s="136"/>
      <c r="D242" s="2">
        <v>0</v>
      </c>
      <c r="E242" s="2">
        <v>0</v>
      </c>
      <c r="F242" s="100">
        <f t="shared" si="126"/>
        <v>0</v>
      </c>
      <c r="G242" s="2">
        <v>0</v>
      </c>
      <c r="H242" s="2">
        <v>0</v>
      </c>
      <c r="I242" s="100">
        <f t="shared" si="127"/>
        <v>0</v>
      </c>
      <c r="J242" s="114">
        <f t="shared" si="128"/>
        <v>0</v>
      </c>
      <c r="K242" s="28" t="s">
        <v>2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94">
        <f t="shared" si="125"/>
        <v>0</v>
      </c>
      <c r="T242" s="89" t="str">
        <f t="shared" si="129"/>
        <v/>
      </c>
      <c r="U242" s="87" t="e">
        <f t="shared" si="129"/>
        <v>#N/A</v>
      </c>
      <c r="V242" s="87" t="str">
        <f ca="1">Sheet1!$B$8</f>
        <v>01-Allan-Hancock_171211155522</v>
      </c>
      <c r="W242" s="87" t="str">
        <f ca="1">Sheet1!$B$10</f>
        <v>Copy of aebg_consortiumexpenditures_160722.xlsm</v>
      </c>
      <c r="X242" s="93"/>
      <c r="Y242" s="93"/>
      <c r="Z242" s="57"/>
      <c r="AA242" s="57"/>
      <c r="AB242" s="57"/>
      <c r="AC242" s="57"/>
    </row>
    <row r="243" spans="1:29" ht="16.95" customHeight="1" thickBot="1" x14ac:dyDescent="0.3">
      <c r="A243" s="33" t="str">
        <f t="shared" si="124"/>
        <v>01 Allan Hancock</v>
      </c>
      <c r="B243" s="147" t="s">
        <v>10</v>
      </c>
      <c r="C243" s="148"/>
      <c r="D243" s="3">
        <v>0</v>
      </c>
      <c r="E243" s="4">
        <v>0</v>
      </c>
      <c r="F243" s="101">
        <f t="shared" si="126"/>
        <v>0</v>
      </c>
      <c r="G243" s="3">
        <v>0</v>
      </c>
      <c r="H243" s="4">
        <v>0</v>
      </c>
      <c r="I243" s="101">
        <f t="shared" si="127"/>
        <v>0</v>
      </c>
      <c r="J243" s="115">
        <f t="shared" si="128"/>
        <v>0</v>
      </c>
      <c r="K243" s="28" t="s">
        <v>2</v>
      </c>
      <c r="L243" s="3">
        <v>0</v>
      </c>
      <c r="M243" s="4">
        <v>0</v>
      </c>
      <c r="N243" s="3">
        <v>0</v>
      </c>
      <c r="O243" s="4">
        <v>0</v>
      </c>
      <c r="P243" s="3">
        <v>0</v>
      </c>
      <c r="Q243" s="4">
        <v>0</v>
      </c>
      <c r="R243" s="3">
        <v>0</v>
      </c>
      <c r="S243" s="95">
        <f t="shared" si="125"/>
        <v>0</v>
      </c>
      <c r="T243" s="89" t="str">
        <f t="shared" si="129"/>
        <v/>
      </c>
      <c r="U243" s="87" t="e">
        <f t="shared" si="129"/>
        <v>#N/A</v>
      </c>
      <c r="V243" s="87" t="str">
        <f ca="1">Sheet1!$B$8</f>
        <v>01-Allan-Hancock_171211155522</v>
      </c>
      <c r="W243" s="87" t="str">
        <f ca="1">Sheet1!$B$10</f>
        <v>Copy of aebg_consortiumexpenditures_160722.xlsm</v>
      </c>
      <c r="X243" s="93"/>
      <c r="Y243" s="93"/>
      <c r="Z243" s="57"/>
      <c r="AA243" s="57"/>
      <c r="AB243" s="57"/>
      <c r="AC243" s="57"/>
    </row>
    <row r="244" spans="1:29" thickTop="1" x14ac:dyDescent="0.25">
      <c r="A244" s="33"/>
      <c r="B244" s="145" t="s">
        <v>11</v>
      </c>
      <c r="C244" s="146"/>
      <c r="D244" s="96">
        <f t="shared" ref="D244:E244" si="130">SUM(D237:D243)</f>
        <v>0</v>
      </c>
      <c r="E244" s="96">
        <f t="shared" si="130"/>
        <v>0</v>
      </c>
      <c r="F244" s="102">
        <f>SUM(F237:F243)</f>
        <v>0</v>
      </c>
      <c r="G244" s="96">
        <f>SUM(G237:G243)</f>
        <v>0</v>
      </c>
      <c r="H244" s="96">
        <f>SUM(H237:H243)</f>
        <v>0</v>
      </c>
      <c r="I244" s="102">
        <f>SUM(I237:I243)</f>
        <v>0</v>
      </c>
      <c r="J244" s="114">
        <f>IF(F244-I244=0,0,IF(F244-I244&gt;0,TEXT(ABS(F244-I244),"$#,###")&amp;" ▼",TEXT(ABS(F244-I244),"$#,###")&amp;" ▲"))</f>
        <v>0</v>
      </c>
      <c r="K244" s="29"/>
      <c r="L244" s="96">
        <f t="shared" ref="L244:R244" si="131">SUM(L237:L243)</f>
        <v>0</v>
      </c>
      <c r="M244" s="96">
        <f t="shared" si="131"/>
        <v>0</v>
      </c>
      <c r="N244" s="96">
        <f t="shared" si="131"/>
        <v>0</v>
      </c>
      <c r="O244" s="96">
        <f t="shared" si="131"/>
        <v>0</v>
      </c>
      <c r="P244" s="96">
        <f t="shared" si="131"/>
        <v>0</v>
      </c>
      <c r="Q244" s="96">
        <f t="shared" si="131"/>
        <v>0</v>
      </c>
      <c r="R244" s="96">
        <f t="shared" si="131"/>
        <v>0</v>
      </c>
      <c r="S244" s="96">
        <f>SUM(S237:S243)</f>
        <v>0</v>
      </c>
      <c r="T244" s="89"/>
      <c r="U244" s="87"/>
      <c r="V244" s="87"/>
      <c r="W244" s="87"/>
      <c r="X244" s="93"/>
      <c r="Y244" s="93"/>
      <c r="Z244" s="57"/>
      <c r="AA244" s="57"/>
      <c r="AB244" s="57"/>
      <c r="AC244" s="57"/>
    </row>
    <row r="245" spans="1:29" ht="15" x14ac:dyDescent="0.25">
      <c r="A245" s="33"/>
      <c r="B245" s="5"/>
      <c r="C245" s="5"/>
      <c r="D245" s="6"/>
      <c r="E245" s="6"/>
      <c r="F245" s="6"/>
      <c r="G245" s="6"/>
      <c r="H245" s="6"/>
      <c r="I245" s="6"/>
      <c r="J245" s="116"/>
      <c r="K245" s="28"/>
      <c r="L245" s="6"/>
      <c r="M245" s="6"/>
      <c r="N245" s="6"/>
      <c r="O245" s="6"/>
      <c r="P245" s="6"/>
      <c r="Q245" s="6"/>
      <c r="R245" s="6"/>
      <c r="S245" s="6"/>
      <c r="T245" s="89"/>
      <c r="U245" s="87"/>
      <c r="V245" s="87"/>
      <c r="W245" s="87"/>
      <c r="X245" s="93"/>
      <c r="Y245" s="93"/>
      <c r="Z245" s="57"/>
      <c r="AA245" s="57"/>
      <c r="AB245" s="57"/>
      <c r="AC245" s="57"/>
    </row>
    <row r="246" spans="1:29" ht="28.2" thickBot="1" x14ac:dyDescent="0.3">
      <c r="A246" s="33"/>
      <c r="B246" s="133" t="s">
        <v>12</v>
      </c>
      <c r="C246" s="134"/>
      <c r="D246" s="51" t="s">
        <v>13</v>
      </c>
      <c r="E246" s="51" t="s">
        <v>14</v>
      </c>
      <c r="F246" s="52" t="s">
        <v>11</v>
      </c>
      <c r="G246" s="51" t="s">
        <v>13</v>
      </c>
      <c r="H246" s="51" t="s">
        <v>14</v>
      </c>
      <c r="I246" s="52" t="s">
        <v>11</v>
      </c>
      <c r="J246" s="117" t="s">
        <v>1055</v>
      </c>
      <c r="K246" s="28"/>
      <c r="L246" s="51" t="s">
        <v>15</v>
      </c>
      <c r="M246" s="51" t="s">
        <v>16</v>
      </c>
      <c r="N246" s="51" t="s">
        <v>17</v>
      </c>
      <c r="O246" s="51" t="s">
        <v>18</v>
      </c>
      <c r="P246" s="51" t="s">
        <v>19</v>
      </c>
      <c r="Q246" s="51" t="s">
        <v>20</v>
      </c>
      <c r="R246" s="51" t="s">
        <v>1062</v>
      </c>
      <c r="S246" s="72" t="s">
        <v>11</v>
      </c>
      <c r="T246" s="89"/>
      <c r="U246" s="87"/>
      <c r="V246" s="87"/>
      <c r="W246" s="87"/>
      <c r="X246" s="93"/>
      <c r="Y246" s="93"/>
      <c r="Z246" s="57"/>
      <c r="AA246" s="57"/>
      <c r="AB246" s="57"/>
      <c r="AC246" s="57"/>
    </row>
    <row r="247" spans="1:29" ht="16.05" customHeight="1" x14ac:dyDescent="0.25">
      <c r="A247" s="33" t="str">
        <f>$B$4</f>
        <v>01 Allan Hancock</v>
      </c>
      <c r="B247" s="157" t="s">
        <v>21</v>
      </c>
      <c r="C247" s="158"/>
      <c r="D247" s="1">
        <v>0</v>
      </c>
      <c r="E247" s="1">
        <v>0</v>
      </c>
      <c r="F247" s="99">
        <f>SUM(D247:E247)</f>
        <v>0</v>
      </c>
      <c r="G247" s="1">
        <v>0</v>
      </c>
      <c r="H247" s="1">
        <v>0</v>
      </c>
      <c r="I247" s="99">
        <f>SUM(G247:H247)</f>
        <v>0</v>
      </c>
      <c r="J247" s="114">
        <f>IF(F247-I247=0,0,IF(F247-I247&gt;0,TEXT(ABS(F247-I247),"$#,###")&amp;" ▼",TEXT(ABS(F247-I247),"$#,###")&amp;" ▲"))</f>
        <v>0</v>
      </c>
      <c r="K247" s="28" t="s">
        <v>12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97">
        <f>SUM(L247:R247)</f>
        <v>0</v>
      </c>
      <c r="T247" s="89" t="str">
        <f>T243</f>
        <v/>
      </c>
      <c r="U247" s="87" t="e">
        <f>U243</f>
        <v>#N/A</v>
      </c>
      <c r="V247" s="87" t="str">
        <f ca="1">V243</f>
        <v>01-Allan-Hancock_171211155522</v>
      </c>
      <c r="W247" s="87" t="str">
        <f ca="1">W243</f>
        <v>Copy of aebg_consortiumexpenditures_160722.xlsm</v>
      </c>
      <c r="X247" s="93"/>
      <c r="Y247" s="93"/>
      <c r="Z247" s="57"/>
      <c r="AA247" s="57"/>
      <c r="AB247" s="57"/>
      <c r="AC247" s="57"/>
    </row>
    <row r="248" spans="1:29" ht="16.05" customHeight="1" x14ac:dyDescent="0.25">
      <c r="A248" s="33" t="str">
        <f>$B$4</f>
        <v>01 Allan Hancock</v>
      </c>
      <c r="B248" s="135" t="s">
        <v>22</v>
      </c>
      <c r="C248" s="136"/>
      <c r="D248" s="2">
        <v>0</v>
      </c>
      <c r="E248" s="2">
        <v>0</v>
      </c>
      <c r="F248" s="99">
        <f t="shared" ref="F248:F251" si="132">SUM(D248:E248)</f>
        <v>0</v>
      </c>
      <c r="G248" s="2">
        <v>0</v>
      </c>
      <c r="H248" s="2">
        <v>0</v>
      </c>
      <c r="I248" s="100">
        <f t="shared" ref="I248:I251" si="133">SUM(G248:H248)</f>
        <v>0</v>
      </c>
      <c r="J248" s="114">
        <f t="shared" ref="J248:J252" si="134">IF(F248-I248=0,0,IF(F248-I248&gt;0,TEXT(ABS(F248-I248),"$#,###")&amp;" ▼",TEXT(ABS(F248-I248),"$#,###")&amp;" ▲"))</f>
        <v>0</v>
      </c>
      <c r="K248" s="28" t="s">
        <v>12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94">
        <f>SUM(L248:R248)</f>
        <v>0</v>
      </c>
      <c r="T248" s="89" t="str">
        <f t="shared" ref="T248:W251" si="135">T247</f>
        <v/>
      </c>
      <c r="U248" s="87" t="e">
        <f t="shared" si="135"/>
        <v>#N/A</v>
      </c>
      <c r="V248" s="87" t="str">
        <f t="shared" ca="1" si="135"/>
        <v>01-Allan-Hancock_171211155522</v>
      </c>
      <c r="W248" s="87" t="str">
        <f t="shared" ca="1" si="135"/>
        <v>Copy of aebg_consortiumexpenditures_160722.xlsm</v>
      </c>
      <c r="X248" s="93"/>
      <c r="Y248" s="93"/>
      <c r="Z248" s="57"/>
      <c r="AA248" s="57"/>
      <c r="AB248" s="57"/>
      <c r="AC248" s="57"/>
    </row>
    <row r="249" spans="1:29" ht="16.05" customHeight="1" x14ac:dyDescent="0.25">
      <c r="A249" s="33" t="str">
        <f>$B$4</f>
        <v>01 Allan Hancock</v>
      </c>
      <c r="B249" s="135" t="s">
        <v>23</v>
      </c>
      <c r="C249" s="136"/>
      <c r="D249" s="2">
        <v>0</v>
      </c>
      <c r="E249" s="2">
        <v>0</v>
      </c>
      <c r="F249" s="99">
        <f t="shared" si="132"/>
        <v>0</v>
      </c>
      <c r="G249" s="2">
        <v>0</v>
      </c>
      <c r="H249" s="2">
        <v>0</v>
      </c>
      <c r="I249" s="100">
        <f t="shared" si="133"/>
        <v>0</v>
      </c>
      <c r="J249" s="114">
        <f t="shared" si="134"/>
        <v>0</v>
      </c>
      <c r="K249" s="28" t="s">
        <v>12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94">
        <f>SUM(L249:R249)</f>
        <v>0</v>
      </c>
      <c r="T249" s="89" t="str">
        <f t="shared" si="135"/>
        <v/>
      </c>
      <c r="U249" s="87" t="e">
        <f t="shared" si="135"/>
        <v>#N/A</v>
      </c>
      <c r="V249" s="87" t="str">
        <f t="shared" ca="1" si="135"/>
        <v>01-Allan-Hancock_171211155522</v>
      </c>
      <c r="W249" s="87" t="str">
        <f t="shared" ca="1" si="135"/>
        <v>Copy of aebg_consortiumexpenditures_160722.xlsm</v>
      </c>
      <c r="X249" s="93"/>
      <c r="Y249" s="93"/>
      <c r="Z249" s="57"/>
      <c r="AA249" s="57"/>
      <c r="AB249" s="57"/>
      <c r="AC249" s="57"/>
    </row>
    <row r="250" spans="1:29" ht="16.05" customHeight="1" x14ac:dyDescent="0.25">
      <c r="A250" s="33" t="str">
        <f>$B$4</f>
        <v>01 Allan Hancock</v>
      </c>
      <c r="B250" s="135" t="s">
        <v>24</v>
      </c>
      <c r="C250" s="136"/>
      <c r="D250" s="2">
        <v>0</v>
      </c>
      <c r="E250" s="2">
        <v>0</v>
      </c>
      <c r="F250" s="99">
        <f t="shared" si="132"/>
        <v>0</v>
      </c>
      <c r="G250" s="2">
        <v>0</v>
      </c>
      <c r="H250" s="2">
        <v>0</v>
      </c>
      <c r="I250" s="100">
        <f t="shared" si="133"/>
        <v>0</v>
      </c>
      <c r="J250" s="114">
        <f t="shared" si="134"/>
        <v>0</v>
      </c>
      <c r="K250" s="28" t="s">
        <v>12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94">
        <f>SUM(L250:R250)</f>
        <v>0</v>
      </c>
      <c r="T250" s="89" t="str">
        <f t="shared" si="135"/>
        <v/>
      </c>
      <c r="U250" s="87" t="e">
        <f t="shared" si="135"/>
        <v>#N/A</v>
      </c>
      <c r="V250" s="87" t="str">
        <f t="shared" ca="1" si="135"/>
        <v>01-Allan-Hancock_171211155522</v>
      </c>
      <c r="W250" s="87" t="str">
        <f t="shared" ca="1" si="135"/>
        <v>Copy of aebg_consortiumexpenditures_160722.xlsm</v>
      </c>
      <c r="X250" s="93"/>
      <c r="Y250" s="93"/>
      <c r="Z250" s="57"/>
      <c r="AA250" s="57"/>
      <c r="AB250" s="57"/>
      <c r="AC250" s="57"/>
    </row>
    <row r="251" spans="1:29" ht="16.95" customHeight="1" thickBot="1" x14ac:dyDescent="0.3">
      <c r="A251" s="33" t="str">
        <f>$B$4</f>
        <v>01 Allan Hancock</v>
      </c>
      <c r="B251" s="147" t="s">
        <v>25</v>
      </c>
      <c r="C251" s="148"/>
      <c r="D251" s="3">
        <v>0</v>
      </c>
      <c r="E251" s="4">
        <v>0</v>
      </c>
      <c r="F251" s="101">
        <f t="shared" si="132"/>
        <v>0</v>
      </c>
      <c r="G251" s="3">
        <v>0</v>
      </c>
      <c r="H251" s="4">
        <v>0</v>
      </c>
      <c r="I251" s="101">
        <f t="shared" si="133"/>
        <v>0</v>
      </c>
      <c r="J251" s="115">
        <f t="shared" si="134"/>
        <v>0</v>
      </c>
      <c r="K251" s="28" t="s">
        <v>12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95">
        <f>SUM(L251:R251)</f>
        <v>0</v>
      </c>
      <c r="T251" s="89" t="str">
        <f t="shared" si="135"/>
        <v/>
      </c>
      <c r="U251" s="87" t="e">
        <f t="shared" si="135"/>
        <v>#N/A</v>
      </c>
      <c r="V251" s="87" t="str">
        <f t="shared" ca="1" si="135"/>
        <v>01-Allan-Hancock_171211155522</v>
      </c>
      <c r="W251" s="87" t="str">
        <f t="shared" ca="1" si="135"/>
        <v>Copy of aebg_consortiumexpenditures_160722.xlsm</v>
      </c>
      <c r="X251" s="93"/>
      <c r="Y251" s="93"/>
      <c r="Z251" s="57"/>
      <c r="AA251" s="57"/>
      <c r="AB251" s="57"/>
      <c r="AC251" s="57"/>
    </row>
    <row r="252" spans="1:29" thickTop="1" x14ac:dyDescent="0.25">
      <c r="A252" s="33"/>
      <c r="B252" s="145" t="s">
        <v>11</v>
      </c>
      <c r="C252" s="146"/>
      <c r="D252" s="96">
        <f t="shared" ref="D252:E252" si="136">SUM(D247:D251)</f>
        <v>0</v>
      </c>
      <c r="E252" s="96">
        <f t="shared" si="136"/>
        <v>0</v>
      </c>
      <c r="F252" s="102">
        <f>SUM(F247:F251)</f>
        <v>0</v>
      </c>
      <c r="G252" s="96">
        <f>SUM(G247:G251)</f>
        <v>0</v>
      </c>
      <c r="H252" s="96">
        <f>SUM(H247:H251)</f>
        <v>0</v>
      </c>
      <c r="I252" s="102">
        <f>SUM(I247:I251)</f>
        <v>0</v>
      </c>
      <c r="J252" s="114">
        <f t="shared" si="134"/>
        <v>0</v>
      </c>
      <c r="K252" s="29"/>
      <c r="L252" s="96">
        <f t="shared" ref="L252:R252" si="137">SUM(L247:L251)</f>
        <v>0</v>
      </c>
      <c r="M252" s="96">
        <f t="shared" si="137"/>
        <v>0</v>
      </c>
      <c r="N252" s="96">
        <f t="shared" si="137"/>
        <v>0</v>
      </c>
      <c r="O252" s="96">
        <f t="shared" si="137"/>
        <v>0</v>
      </c>
      <c r="P252" s="96">
        <f t="shared" si="137"/>
        <v>0</v>
      </c>
      <c r="Q252" s="96">
        <f t="shared" si="137"/>
        <v>0</v>
      </c>
      <c r="R252" s="96">
        <f t="shared" si="137"/>
        <v>0</v>
      </c>
      <c r="S252" s="96">
        <f>SUM(S247:S251)</f>
        <v>0</v>
      </c>
      <c r="T252" s="89"/>
      <c r="U252" s="87"/>
      <c r="V252" s="87"/>
      <c r="W252" s="87"/>
      <c r="X252" s="93"/>
      <c r="Y252" s="93"/>
      <c r="Z252" s="57"/>
      <c r="AA252" s="57"/>
      <c r="AB252" s="57"/>
      <c r="AC252" s="57"/>
    </row>
    <row r="253" spans="1:29" ht="15" x14ac:dyDescent="0.25">
      <c r="A253" s="33"/>
      <c r="B253" s="5"/>
      <c r="C253" s="5"/>
      <c r="D253" s="6"/>
      <c r="E253" s="6"/>
      <c r="F253" s="6"/>
      <c r="G253" s="6"/>
      <c r="H253" s="6"/>
      <c r="I253" s="6"/>
      <c r="J253" s="116"/>
      <c r="K253" s="28"/>
      <c r="L253" s="6"/>
      <c r="M253" s="6"/>
      <c r="N253" s="6"/>
      <c r="O253" s="6"/>
      <c r="P253" s="6"/>
      <c r="Q253" s="6"/>
      <c r="R253" s="6"/>
      <c r="S253" s="6"/>
      <c r="T253" s="89"/>
      <c r="U253" s="87"/>
      <c r="V253" s="87"/>
      <c r="W253" s="87"/>
      <c r="X253" s="93"/>
      <c r="Y253" s="93"/>
      <c r="Z253" s="57"/>
      <c r="AA253" s="57"/>
      <c r="AB253" s="57"/>
      <c r="AC253" s="57"/>
    </row>
    <row r="254" spans="1:29" ht="28.2" thickBot="1" x14ac:dyDescent="0.3">
      <c r="A254" s="33"/>
      <c r="B254" s="133" t="s">
        <v>26</v>
      </c>
      <c r="C254" s="134"/>
      <c r="D254" s="51" t="s">
        <v>13</v>
      </c>
      <c r="E254" s="51" t="s">
        <v>14</v>
      </c>
      <c r="F254" s="52" t="s">
        <v>11</v>
      </c>
      <c r="G254" s="51" t="s">
        <v>13</v>
      </c>
      <c r="H254" s="51" t="s">
        <v>14</v>
      </c>
      <c r="I254" s="52" t="s">
        <v>11</v>
      </c>
      <c r="J254" s="117" t="s">
        <v>1055</v>
      </c>
      <c r="K254" s="28"/>
      <c r="L254" s="132"/>
      <c r="M254" s="132"/>
      <c r="N254" s="132"/>
      <c r="O254" s="132"/>
      <c r="P254" s="132"/>
      <c r="Q254" s="132"/>
      <c r="R254" s="132"/>
      <c r="S254" s="106"/>
      <c r="T254" s="89"/>
      <c r="U254" s="87"/>
      <c r="V254" s="87"/>
      <c r="W254" s="87"/>
      <c r="X254" s="93"/>
      <c r="Y254" s="93"/>
      <c r="Z254" s="57"/>
      <c r="AA254" s="57"/>
      <c r="AB254" s="57"/>
      <c r="AC254" s="57"/>
    </row>
    <row r="255" spans="1:29" ht="16.05" customHeight="1" x14ac:dyDescent="0.25">
      <c r="A255" s="33" t="str">
        <f>$B$4</f>
        <v>01 Allan Hancock</v>
      </c>
      <c r="B255" s="157" t="s">
        <v>27</v>
      </c>
      <c r="C255" s="158"/>
      <c r="D255" s="1">
        <v>0</v>
      </c>
      <c r="E255" s="1">
        <v>0</v>
      </c>
      <c r="F255" s="99">
        <f>SUM(D255:E255)</f>
        <v>0</v>
      </c>
      <c r="G255" s="1">
        <v>0</v>
      </c>
      <c r="H255" s="1">
        <v>0</v>
      </c>
      <c r="I255" s="99">
        <f>SUM(G255:H255)</f>
        <v>0</v>
      </c>
      <c r="J255" s="114">
        <f>IF(F255-I255=0,0,IF(F255-I255&gt;0,TEXT(ABS(F255-I255),"$#,###")&amp;" ▼",TEXT(ABS(F255-I255),"$#,###")&amp;" ▲"))</f>
        <v>0</v>
      </c>
      <c r="K255" s="28" t="s">
        <v>1052</v>
      </c>
      <c r="L255" s="125"/>
      <c r="M255" s="125"/>
      <c r="N255" s="125"/>
      <c r="O255" s="125"/>
      <c r="P255" s="125"/>
      <c r="Q255" s="125"/>
      <c r="R255" s="125"/>
      <c r="S255" s="98"/>
      <c r="T255" s="89" t="str">
        <f>T251</f>
        <v/>
      </c>
      <c r="U255" s="87" t="e">
        <f>U251</f>
        <v>#N/A</v>
      </c>
      <c r="V255" s="87" t="str">
        <f ca="1">V251</f>
        <v>01-Allan-Hancock_171211155522</v>
      </c>
      <c r="W255" s="87" t="str">
        <f ca="1">W251</f>
        <v>Copy of aebg_consortiumexpenditures_160722.xlsm</v>
      </c>
      <c r="X255" s="93"/>
      <c r="Y255" s="93"/>
      <c r="Z255" s="57"/>
      <c r="AA255" s="57"/>
      <c r="AB255" s="57"/>
      <c r="AC255" s="57"/>
    </row>
    <row r="256" spans="1:29" ht="16.05" customHeight="1" x14ac:dyDescent="0.25">
      <c r="A256" s="33" t="str">
        <f>$B$4</f>
        <v>01 Allan Hancock</v>
      </c>
      <c r="B256" s="135" t="s">
        <v>28</v>
      </c>
      <c r="C256" s="136"/>
      <c r="D256" s="2">
        <v>0</v>
      </c>
      <c r="E256" s="2">
        <v>0</v>
      </c>
      <c r="F256" s="100">
        <f t="shared" ref="F256:F262" si="138">SUM(D256:E256)</f>
        <v>0</v>
      </c>
      <c r="G256" s="2">
        <v>0</v>
      </c>
      <c r="H256" s="2">
        <v>0</v>
      </c>
      <c r="I256" s="100">
        <f t="shared" ref="I256:I262" si="139">SUM(G256:H256)</f>
        <v>0</v>
      </c>
      <c r="J256" s="114">
        <f t="shared" ref="J256:J263" si="140">IF(F256-I256=0,0,IF(F256-I256&gt;0,TEXT(ABS(F256-I256),"$#,###")&amp;" ▼",TEXT(ABS(F256-I256),"$#,###")&amp;" ▲"))</f>
        <v>0</v>
      </c>
      <c r="K256" s="28" t="s">
        <v>1052</v>
      </c>
      <c r="L256" s="125"/>
      <c r="M256" s="125"/>
      <c r="N256" s="125"/>
      <c r="O256" s="125"/>
      <c r="P256" s="125"/>
      <c r="Q256" s="125"/>
      <c r="R256" s="125"/>
      <c r="S256" s="98"/>
      <c r="T256" s="89" t="str">
        <f t="shared" ref="T256:W262" si="141">T255</f>
        <v/>
      </c>
      <c r="U256" s="87" t="e">
        <f t="shared" si="141"/>
        <v>#N/A</v>
      </c>
      <c r="V256" s="87" t="str">
        <f t="shared" ca="1" si="141"/>
        <v>01-Allan-Hancock_171211155522</v>
      </c>
      <c r="W256" s="87" t="str">
        <f t="shared" ca="1" si="141"/>
        <v>Copy of aebg_consortiumexpenditures_160722.xlsm</v>
      </c>
      <c r="X256" s="93"/>
      <c r="Y256" s="93"/>
      <c r="Z256" s="57"/>
      <c r="AA256" s="57"/>
      <c r="AB256" s="57"/>
      <c r="AC256" s="57"/>
    </row>
    <row r="257" spans="1:29" ht="16.05" customHeight="1" x14ac:dyDescent="0.25">
      <c r="A257" s="33" t="str">
        <f t="shared" ref="A257:A262" si="142">A256</f>
        <v>01 Allan Hancock</v>
      </c>
      <c r="B257" s="135" t="s">
        <v>29</v>
      </c>
      <c r="C257" s="136"/>
      <c r="D257" s="2">
        <v>0</v>
      </c>
      <c r="E257" s="2">
        <v>0</v>
      </c>
      <c r="F257" s="100">
        <f t="shared" si="138"/>
        <v>0</v>
      </c>
      <c r="G257" s="2">
        <v>0</v>
      </c>
      <c r="H257" s="2">
        <v>0</v>
      </c>
      <c r="I257" s="100">
        <f t="shared" si="139"/>
        <v>0</v>
      </c>
      <c r="J257" s="114">
        <f t="shared" si="140"/>
        <v>0</v>
      </c>
      <c r="K257" s="28" t="s">
        <v>1052</v>
      </c>
      <c r="L257" s="125"/>
      <c r="M257" s="125"/>
      <c r="N257" s="125"/>
      <c r="O257" s="125"/>
      <c r="P257" s="125"/>
      <c r="Q257" s="125"/>
      <c r="R257" s="125"/>
      <c r="S257" s="98"/>
      <c r="T257" s="89" t="str">
        <f t="shared" si="141"/>
        <v/>
      </c>
      <c r="U257" s="87" t="e">
        <f t="shared" si="141"/>
        <v>#N/A</v>
      </c>
      <c r="V257" s="87" t="str">
        <f t="shared" ca="1" si="141"/>
        <v>01-Allan-Hancock_171211155522</v>
      </c>
      <c r="W257" s="87" t="str">
        <f t="shared" ca="1" si="141"/>
        <v>Copy of aebg_consortiumexpenditures_160722.xlsm</v>
      </c>
      <c r="X257" s="93"/>
      <c r="Y257" s="93"/>
      <c r="Z257" s="57"/>
      <c r="AA257" s="57"/>
      <c r="AB257" s="57"/>
      <c r="AC257" s="57"/>
    </row>
    <row r="258" spans="1:29" ht="16.05" customHeight="1" x14ac:dyDescent="0.25">
      <c r="A258" s="33" t="str">
        <f t="shared" si="142"/>
        <v>01 Allan Hancock</v>
      </c>
      <c r="B258" s="135" t="s">
        <v>30</v>
      </c>
      <c r="C258" s="136"/>
      <c r="D258" s="1">
        <v>0</v>
      </c>
      <c r="E258" s="1">
        <v>0</v>
      </c>
      <c r="F258" s="100">
        <f t="shared" si="138"/>
        <v>0</v>
      </c>
      <c r="G258" s="1">
        <v>0</v>
      </c>
      <c r="H258" s="1">
        <v>0</v>
      </c>
      <c r="I258" s="100">
        <f t="shared" si="139"/>
        <v>0</v>
      </c>
      <c r="J258" s="114">
        <f t="shared" si="140"/>
        <v>0</v>
      </c>
      <c r="K258" s="28" t="s">
        <v>1052</v>
      </c>
      <c r="L258" s="125"/>
      <c r="M258" s="125"/>
      <c r="N258" s="125"/>
      <c r="O258" s="125"/>
      <c r="P258" s="125"/>
      <c r="Q258" s="125"/>
      <c r="R258" s="125"/>
      <c r="S258" s="98"/>
      <c r="T258" s="89" t="str">
        <f t="shared" si="141"/>
        <v/>
      </c>
      <c r="U258" s="87" t="e">
        <f t="shared" si="141"/>
        <v>#N/A</v>
      </c>
      <c r="V258" s="87" t="str">
        <f t="shared" ca="1" si="141"/>
        <v>01-Allan-Hancock_171211155522</v>
      </c>
      <c r="W258" s="87" t="str">
        <f t="shared" ca="1" si="141"/>
        <v>Copy of aebg_consortiumexpenditures_160722.xlsm</v>
      </c>
      <c r="X258" s="93"/>
      <c r="Y258" s="93"/>
      <c r="Z258" s="57"/>
      <c r="AA258" s="57"/>
      <c r="AB258" s="57"/>
      <c r="AC258" s="57"/>
    </row>
    <row r="259" spans="1:29" ht="16.05" customHeight="1" x14ac:dyDescent="0.25">
      <c r="A259" s="33" t="str">
        <f t="shared" si="142"/>
        <v>01 Allan Hancock</v>
      </c>
      <c r="B259" s="135" t="s">
        <v>31</v>
      </c>
      <c r="C259" s="136"/>
      <c r="D259" s="2">
        <v>0</v>
      </c>
      <c r="E259" s="2">
        <v>0</v>
      </c>
      <c r="F259" s="100">
        <f t="shared" si="138"/>
        <v>0</v>
      </c>
      <c r="G259" s="2">
        <v>0</v>
      </c>
      <c r="H259" s="2">
        <v>0</v>
      </c>
      <c r="I259" s="100">
        <f t="shared" si="139"/>
        <v>0</v>
      </c>
      <c r="J259" s="114">
        <f t="shared" si="140"/>
        <v>0</v>
      </c>
      <c r="K259" s="28" t="s">
        <v>1052</v>
      </c>
      <c r="L259" s="125"/>
      <c r="M259" s="125"/>
      <c r="N259" s="125"/>
      <c r="O259" s="125"/>
      <c r="P259" s="125"/>
      <c r="Q259" s="125"/>
      <c r="R259" s="125"/>
      <c r="S259" s="98"/>
      <c r="T259" s="89" t="str">
        <f t="shared" si="141"/>
        <v/>
      </c>
      <c r="U259" s="87" t="e">
        <f t="shared" si="141"/>
        <v>#N/A</v>
      </c>
      <c r="V259" s="87" t="str">
        <f t="shared" ca="1" si="141"/>
        <v>01-Allan-Hancock_171211155522</v>
      </c>
      <c r="W259" s="87" t="str">
        <f t="shared" ca="1" si="141"/>
        <v>Copy of aebg_consortiumexpenditures_160722.xlsm</v>
      </c>
      <c r="X259" s="93"/>
      <c r="Y259" s="93"/>
      <c r="Z259" s="57"/>
      <c r="AA259" s="57"/>
      <c r="AB259" s="57"/>
      <c r="AC259" s="57"/>
    </row>
    <row r="260" spans="1:29" ht="16.05" customHeight="1" x14ac:dyDescent="0.25">
      <c r="A260" s="33" t="str">
        <f t="shared" si="142"/>
        <v>01 Allan Hancock</v>
      </c>
      <c r="B260" s="135" t="s">
        <v>32</v>
      </c>
      <c r="C260" s="136"/>
      <c r="D260" s="2">
        <v>0</v>
      </c>
      <c r="E260" s="2">
        <v>0</v>
      </c>
      <c r="F260" s="100">
        <f t="shared" si="138"/>
        <v>0</v>
      </c>
      <c r="G260" s="2">
        <v>0</v>
      </c>
      <c r="H260" s="2">
        <v>0</v>
      </c>
      <c r="I260" s="100">
        <f t="shared" si="139"/>
        <v>0</v>
      </c>
      <c r="J260" s="114">
        <f t="shared" si="140"/>
        <v>0</v>
      </c>
      <c r="K260" s="28" t="s">
        <v>1052</v>
      </c>
      <c r="L260" s="125"/>
      <c r="M260" s="125"/>
      <c r="N260" s="125"/>
      <c r="O260" s="125"/>
      <c r="P260" s="125"/>
      <c r="Q260" s="125"/>
      <c r="R260" s="125"/>
      <c r="S260" s="66"/>
      <c r="T260" s="89" t="str">
        <f t="shared" si="141"/>
        <v/>
      </c>
      <c r="U260" s="87" t="e">
        <f t="shared" si="141"/>
        <v>#N/A</v>
      </c>
      <c r="V260" s="87" t="str">
        <f t="shared" ca="1" si="141"/>
        <v>01-Allan-Hancock_171211155522</v>
      </c>
      <c r="W260" s="87" t="str">
        <f t="shared" ca="1" si="141"/>
        <v>Copy of aebg_consortiumexpenditures_160722.xlsm</v>
      </c>
      <c r="X260" s="93"/>
      <c r="Y260" s="93"/>
      <c r="Z260" s="57"/>
      <c r="AA260" s="57"/>
      <c r="AB260" s="57"/>
      <c r="AC260" s="57"/>
    </row>
    <row r="261" spans="1:29" ht="16.05" customHeight="1" x14ac:dyDescent="0.25">
      <c r="A261" s="33" t="str">
        <f t="shared" si="142"/>
        <v>01 Allan Hancock</v>
      </c>
      <c r="B261" s="135" t="s">
        <v>33</v>
      </c>
      <c r="C261" s="136"/>
      <c r="D261" s="2">
        <v>0</v>
      </c>
      <c r="E261" s="2">
        <v>0</v>
      </c>
      <c r="F261" s="100">
        <f t="shared" si="138"/>
        <v>0</v>
      </c>
      <c r="G261" s="2">
        <v>0</v>
      </c>
      <c r="H261" s="2">
        <v>0</v>
      </c>
      <c r="I261" s="100">
        <f t="shared" si="139"/>
        <v>0</v>
      </c>
      <c r="J261" s="114">
        <f t="shared" si="140"/>
        <v>0</v>
      </c>
      <c r="K261" s="28" t="s">
        <v>1052</v>
      </c>
      <c r="L261" s="125"/>
      <c r="M261" s="125"/>
      <c r="N261" s="125"/>
      <c r="O261" s="125"/>
      <c r="P261" s="125"/>
      <c r="Q261" s="125"/>
      <c r="R261" s="125"/>
      <c r="S261" s="111" t="s">
        <v>37</v>
      </c>
      <c r="T261" s="89" t="str">
        <f t="shared" si="141"/>
        <v/>
      </c>
      <c r="U261" s="87" t="e">
        <f t="shared" si="141"/>
        <v>#N/A</v>
      </c>
      <c r="V261" s="87" t="str">
        <f t="shared" ca="1" si="141"/>
        <v>01-Allan-Hancock_171211155522</v>
      </c>
      <c r="W261" s="87" t="str">
        <f t="shared" ca="1" si="141"/>
        <v>Copy of aebg_consortiumexpenditures_160722.xlsm</v>
      </c>
      <c r="X261" s="93"/>
      <c r="Y261" s="93"/>
      <c r="Z261" s="57"/>
      <c r="AA261" s="57"/>
      <c r="AB261" s="57"/>
      <c r="AC261" s="57"/>
    </row>
    <row r="262" spans="1:29" ht="16.95" customHeight="1" thickBot="1" x14ac:dyDescent="0.3">
      <c r="A262" s="33" t="str">
        <f t="shared" si="142"/>
        <v>01 Allan Hancock</v>
      </c>
      <c r="B262" s="147" t="s">
        <v>1070</v>
      </c>
      <c r="C262" s="148"/>
      <c r="D262" s="3">
        <v>0</v>
      </c>
      <c r="E262" s="4">
        <v>0</v>
      </c>
      <c r="F262" s="101">
        <f t="shared" si="138"/>
        <v>0</v>
      </c>
      <c r="G262" s="3">
        <v>0</v>
      </c>
      <c r="H262" s="4">
        <v>0</v>
      </c>
      <c r="I262" s="101">
        <f t="shared" si="139"/>
        <v>0</v>
      </c>
      <c r="J262" s="115">
        <f t="shared" si="140"/>
        <v>0</v>
      </c>
      <c r="K262" s="28" t="s">
        <v>1052</v>
      </c>
      <c r="L262" s="125"/>
      <c r="M262" s="125"/>
      <c r="N262" s="125"/>
      <c r="O262" s="125"/>
      <c r="P262" s="125"/>
      <c r="Q262" s="125"/>
      <c r="R262" s="125"/>
      <c r="S262" s="112" t="s">
        <v>1066</v>
      </c>
      <c r="T262" s="89" t="str">
        <f t="shared" si="141"/>
        <v/>
      </c>
      <c r="U262" s="87" t="e">
        <f t="shared" si="141"/>
        <v>#N/A</v>
      </c>
      <c r="V262" s="87" t="str">
        <f t="shared" ca="1" si="141"/>
        <v>01-Allan-Hancock_171211155522</v>
      </c>
      <c r="W262" s="87" t="str">
        <f t="shared" ca="1" si="141"/>
        <v>Copy of aebg_consortiumexpenditures_160722.xlsm</v>
      </c>
      <c r="X262" s="93"/>
      <c r="Y262" s="93"/>
      <c r="Z262" s="57"/>
      <c r="AA262" s="57"/>
      <c r="AB262" s="57"/>
      <c r="AC262" s="57"/>
    </row>
    <row r="263" spans="1:29" thickTop="1" x14ac:dyDescent="0.25">
      <c r="B263" s="8" t="s">
        <v>11</v>
      </c>
      <c r="C263" s="9"/>
      <c r="D263" s="96">
        <f t="shared" ref="D263:I263" si="143">SUM(D255:D262)</f>
        <v>0</v>
      </c>
      <c r="E263" s="96">
        <f t="shared" si="143"/>
        <v>0</v>
      </c>
      <c r="F263" s="102">
        <f t="shared" si="143"/>
        <v>0</v>
      </c>
      <c r="G263" s="96">
        <f t="shared" si="143"/>
        <v>0</v>
      </c>
      <c r="H263" s="96">
        <f t="shared" si="143"/>
        <v>0</v>
      </c>
      <c r="I263" s="102">
        <f t="shared" si="143"/>
        <v>0</v>
      </c>
      <c r="J263" s="114">
        <f t="shared" si="140"/>
        <v>0</v>
      </c>
      <c r="K263" s="30"/>
      <c r="L263" s="124"/>
      <c r="M263" s="124"/>
      <c r="N263" s="124"/>
      <c r="O263" s="124"/>
      <c r="P263" s="124"/>
      <c r="Q263" s="124"/>
      <c r="R263" s="124"/>
      <c r="S263" s="11" t="s">
        <v>1067</v>
      </c>
      <c r="T263" s="89"/>
      <c r="U263" s="87"/>
      <c r="V263" s="87"/>
      <c r="W263" s="87"/>
      <c r="X263" s="93"/>
      <c r="Y263" s="93"/>
      <c r="Z263" s="57"/>
      <c r="AA263" s="57"/>
      <c r="AB263" s="57"/>
      <c r="AC263" s="57"/>
    </row>
    <row r="265" spans="1:29" ht="30.6" thickBot="1" x14ac:dyDescent="0.35">
      <c r="M265" s="24"/>
      <c r="N265" s="24"/>
      <c r="O265" s="113"/>
      <c r="P265" s="113"/>
      <c r="Q265" s="107" t="s">
        <v>1063</v>
      </c>
      <c r="R265" s="107" t="s">
        <v>1064</v>
      </c>
      <c r="S265" s="107" t="s">
        <v>1065</v>
      </c>
    </row>
    <row r="266" spans="1:29" ht="28.2" x14ac:dyDescent="0.25">
      <c r="A266" s="76" t="s">
        <v>1027</v>
      </c>
      <c r="B266" s="21" t="str">
        <f>IFERROR(VLOOKUP(7,Sheet1!F:G,2,FALSE),"")</f>
        <v/>
      </c>
      <c r="C266" s="21"/>
      <c r="D266" s="103"/>
      <c r="E266" s="103"/>
      <c r="F266" s="103"/>
      <c r="G266" s="18"/>
      <c r="M266" s="24"/>
      <c r="N266" s="24"/>
      <c r="O266" s="155" t="s">
        <v>56</v>
      </c>
      <c r="P266" s="155"/>
      <c r="Q266" s="108" t="str">
        <f>R266</f>
        <v/>
      </c>
      <c r="R266" s="108" t="str">
        <f>IFERROR(INDEX(Sheet1!H:H,MATCH(U274,Sheet1!E:E,0)),"")</f>
        <v/>
      </c>
      <c r="S266" s="108" t="str">
        <f>IFERROR(INDEX(Sheet1!J:J,MATCH(U274,Sheet1!E:E,0)),"")</f>
        <v/>
      </c>
      <c r="X266" s="93"/>
      <c r="Y266" s="93"/>
      <c r="Z266" s="57"/>
      <c r="AA266" s="57"/>
      <c r="AB266" s="57"/>
      <c r="AC266" s="57"/>
    </row>
    <row r="267" spans="1:29" ht="25.95" customHeight="1" x14ac:dyDescent="0.25">
      <c r="B267" s="12"/>
      <c r="D267" s="11"/>
      <c r="E267" s="11"/>
      <c r="F267" s="11"/>
      <c r="G267" s="11"/>
      <c r="M267" s="24"/>
      <c r="N267" s="24"/>
      <c r="O267" s="156" t="s">
        <v>2</v>
      </c>
      <c r="P267" s="156"/>
      <c r="Q267" s="109" t="e">
        <f>IF(Q266=F281," - ",IF(Q266-F281&gt;0,TEXT(Q266-F281,"$#,###")&amp;" ▼",TEXT(ABS(Q266-F281),"$#,###")&amp;" ▲"))</f>
        <v>#VALUE!</v>
      </c>
      <c r="R267" s="109" t="e">
        <f>IF(I281=R266," - ",IF(R266-I281&gt;0,TEXT(R266-I281,"$#,###")&amp;" ▼",TEXT(ABS(R266-I281),"$#,###")&amp;" ▲"))</f>
        <v>#VALUE!</v>
      </c>
      <c r="S267" s="109" t="e">
        <f>IF(L281=S266," - ",IF(S266-L281&gt;0,TEXT(S266-L281,"$#,###")&amp;" ▼",TEXT(ABS(S266-L281),"$#,###")&amp;" ▲"))</f>
        <v>#VALUE!</v>
      </c>
      <c r="X267" s="93"/>
      <c r="Y267" s="93"/>
      <c r="Z267" s="57"/>
      <c r="AA267" s="57"/>
      <c r="AB267" s="57"/>
      <c r="AC267" s="57"/>
    </row>
    <row r="268" spans="1:29" ht="25.95" customHeight="1" x14ac:dyDescent="0.25">
      <c r="B268" s="7"/>
      <c r="C268" s="152" t="str">
        <f>IF(ISNA(Sheet1!B269),"Please select from the list of member agencies affiliated with the selected Consortium","")</f>
        <v/>
      </c>
      <c r="D268" s="152"/>
      <c r="E268" s="152"/>
      <c r="F268" s="152"/>
      <c r="G268" s="152"/>
      <c r="H268" s="31"/>
      <c r="I268" s="31"/>
      <c r="J268" s="31"/>
      <c r="K268" s="31"/>
      <c r="L268" s="13"/>
      <c r="M268" s="24"/>
      <c r="N268" s="24"/>
      <c r="O268" s="156" t="s">
        <v>12</v>
      </c>
      <c r="P268" s="156"/>
      <c r="Q268" s="109" t="e">
        <f>IF(F289=Q266," - ",IF(Q266-F289&gt;0,TEXT(Q266-F289,"$#,###")&amp;" ▼",TEXT(ABS(Q266-F289),"$#,###")&amp;" ▲"))</f>
        <v>#VALUE!</v>
      </c>
      <c r="R268" s="109" t="e">
        <f>IF(I289=R266," - ",IF(R266-I289&gt;0,TEXT(R266-I289,"$#,###")&amp;" ▼",TEXT(ABS(R266-I289),"$#,###")&amp;" ▲"))</f>
        <v>#VALUE!</v>
      </c>
      <c r="S268" s="109" t="e">
        <f>IF(L289=S266," - ",IF(S266-L289&gt;0,TEXT(S266-L289,"$#,###")&amp;" ▼",TEXT(ABS(S266-L289),"$#,###")&amp;" ▲"))</f>
        <v>#VALUE!</v>
      </c>
      <c r="U268" s="81"/>
      <c r="V268" s="81"/>
      <c r="W268" s="81"/>
      <c r="X268" s="93"/>
      <c r="Y268" s="93"/>
      <c r="Z268" s="57"/>
      <c r="AA268" s="57"/>
      <c r="AB268" s="57"/>
      <c r="AC268" s="57"/>
    </row>
    <row r="269" spans="1:29" ht="25.95" customHeight="1" x14ac:dyDescent="0.25">
      <c r="B269" s="7"/>
      <c r="C269" s="48"/>
      <c r="D269" s="71"/>
      <c r="E269" s="71"/>
      <c r="F269" s="71"/>
      <c r="G269" s="71"/>
      <c r="H269" s="31"/>
      <c r="I269" s="31"/>
      <c r="J269" s="31"/>
      <c r="K269" s="31"/>
      <c r="L269" s="13"/>
      <c r="M269" s="24"/>
      <c r="N269" s="24"/>
      <c r="O269" s="154" t="s">
        <v>1052</v>
      </c>
      <c r="P269" s="154"/>
      <c r="Q269" s="110" t="e">
        <f>IF(F300=Q266," - ",IF(Q266-F300&gt;0,TEXT(Q266-F300,"$#,###")&amp;" ▼",TEXT(ABS(Q266-F300),"$#,###")&amp;" ▲"))</f>
        <v>#VALUE!</v>
      </c>
      <c r="R269" s="110" t="e">
        <f>IF(I300=R266," - ",IF(R266-I300&gt;0,TEXT(R266-I300,"$#,###")&amp;" ▼",TEXT(ABS(R266-I300),"$#,###")&amp;" ▲"))</f>
        <v>#VALUE!</v>
      </c>
      <c r="S269" s="110"/>
      <c r="U269" s="81"/>
      <c r="V269" s="81"/>
      <c r="W269" s="81"/>
      <c r="X269" s="93"/>
      <c r="Y269" s="93"/>
      <c r="Z269" s="57"/>
      <c r="AA269" s="57"/>
      <c r="AB269" s="57"/>
      <c r="AC269" s="57"/>
    </row>
    <row r="270" spans="1:29" ht="15" x14ac:dyDescent="0.25">
      <c r="U270" s="81"/>
      <c r="V270" s="81"/>
      <c r="W270" s="81"/>
      <c r="X270" s="93"/>
      <c r="Y270" s="93"/>
      <c r="Z270" s="57"/>
      <c r="AA270" s="57"/>
      <c r="AB270" s="57"/>
      <c r="AC270" s="57"/>
    </row>
    <row r="271" spans="1:29" ht="28.05" customHeight="1" x14ac:dyDescent="0.25">
      <c r="B271" s="14"/>
      <c r="D271" s="137" t="s">
        <v>60</v>
      </c>
      <c r="E271" s="138"/>
      <c r="F271" s="138"/>
      <c r="G271" s="138"/>
      <c r="H271" s="138"/>
      <c r="I271" s="138"/>
      <c r="J271" s="139"/>
      <c r="K271" s="27"/>
      <c r="L271" s="126" t="s">
        <v>67</v>
      </c>
      <c r="M271" s="127"/>
      <c r="N271" s="127"/>
      <c r="O271" s="127"/>
      <c r="P271" s="127"/>
      <c r="Q271" s="127"/>
      <c r="R271" s="127"/>
      <c r="S271" s="128"/>
      <c r="U271" s="81"/>
      <c r="V271" s="81"/>
      <c r="W271" s="81"/>
      <c r="X271" s="93"/>
      <c r="Y271" s="93"/>
      <c r="Z271" s="57"/>
      <c r="AA271" s="57"/>
      <c r="AB271" s="57"/>
      <c r="AC271" s="57"/>
    </row>
    <row r="272" spans="1:29" ht="15" x14ac:dyDescent="0.25">
      <c r="A272" s="15"/>
      <c r="B272" s="17"/>
      <c r="C272" s="17"/>
      <c r="D272" s="140" t="s">
        <v>1053</v>
      </c>
      <c r="E272" s="140"/>
      <c r="F272" s="140"/>
      <c r="G272" s="140" t="s">
        <v>1054</v>
      </c>
      <c r="H272" s="140"/>
      <c r="I272" s="140"/>
      <c r="J272" s="141" t="s">
        <v>1055</v>
      </c>
      <c r="K272" s="28"/>
      <c r="L272" s="129"/>
      <c r="M272" s="130"/>
      <c r="N272" s="130"/>
      <c r="O272" s="130"/>
      <c r="P272" s="130"/>
      <c r="Q272" s="130"/>
      <c r="R272" s="130"/>
      <c r="S272" s="131"/>
      <c r="T272" s="83"/>
      <c r="U272" s="84"/>
      <c r="V272" s="84"/>
      <c r="W272" s="84"/>
      <c r="X272" s="93"/>
      <c r="Y272" s="93"/>
      <c r="Z272" s="57"/>
      <c r="AA272" s="57"/>
      <c r="AB272" s="57"/>
      <c r="AC272" s="57"/>
    </row>
    <row r="273" spans="1:29" ht="28.2" thickBot="1" x14ac:dyDescent="0.3">
      <c r="A273" s="32"/>
      <c r="B273" s="133" t="s">
        <v>2</v>
      </c>
      <c r="C273" s="134"/>
      <c r="D273" s="49" t="s">
        <v>13</v>
      </c>
      <c r="E273" s="49" t="s">
        <v>14</v>
      </c>
      <c r="F273" s="50" t="s">
        <v>11</v>
      </c>
      <c r="G273" s="49" t="s">
        <v>13</v>
      </c>
      <c r="H273" s="49" t="s">
        <v>14</v>
      </c>
      <c r="I273" s="50" t="s">
        <v>11</v>
      </c>
      <c r="J273" s="142"/>
      <c r="K273" s="28"/>
      <c r="L273" s="51" t="s">
        <v>15</v>
      </c>
      <c r="M273" s="51" t="s">
        <v>16</v>
      </c>
      <c r="N273" s="51" t="s">
        <v>17</v>
      </c>
      <c r="O273" s="51" t="s">
        <v>18</v>
      </c>
      <c r="P273" s="51" t="s">
        <v>19</v>
      </c>
      <c r="Q273" s="51" t="s">
        <v>20</v>
      </c>
      <c r="R273" s="51" t="s">
        <v>1062</v>
      </c>
      <c r="S273" s="72" t="s">
        <v>11</v>
      </c>
      <c r="T273" s="89"/>
      <c r="U273" s="87"/>
      <c r="V273" s="87"/>
      <c r="W273" s="87"/>
      <c r="X273" s="93"/>
      <c r="Y273" s="93"/>
      <c r="Z273" s="57"/>
      <c r="AA273" s="57"/>
      <c r="AB273" s="57"/>
      <c r="AC273" s="57"/>
    </row>
    <row r="274" spans="1:29" ht="16.05" customHeight="1" x14ac:dyDescent="0.25">
      <c r="A274" s="33" t="str">
        <f t="shared" ref="A274:A280" si="144">$B$4</f>
        <v>01 Allan Hancock</v>
      </c>
      <c r="B274" s="157" t="s">
        <v>1</v>
      </c>
      <c r="C274" s="158"/>
      <c r="D274" s="1">
        <v>0</v>
      </c>
      <c r="E274" s="1">
        <v>0</v>
      </c>
      <c r="F274" s="99">
        <f>SUM(D274:E274)</f>
        <v>0</v>
      </c>
      <c r="G274" s="1">
        <v>0</v>
      </c>
      <c r="H274" s="1">
        <v>0</v>
      </c>
      <c r="I274" s="99">
        <f>SUM(G274:H274)</f>
        <v>0</v>
      </c>
      <c r="J274" s="114">
        <f>IF(F274-I274=0,0,IF(F274-I274&gt;0,TEXT(ABS(F274-I274),"$#,###")&amp;" ▼",TEXT(ABS(F274-I274),"$#,###")&amp;" ▲"))</f>
        <v>0</v>
      </c>
      <c r="K274" s="28" t="s">
        <v>2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94">
        <f t="shared" ref="S274:S280" si="145">SUM(L274:R274)</f>
        <v>0</v>
      </c>
      <c r="T274" s="85" t="str">
        <f>B266</f>
        <v/>
      </c>
      <c r="U274" s="86" t="e">
        <f>INDEX(Sheet1!E:E,MATCH($B$4&amp;B266,Sheet1!D:D,0))</f>
        <v>#N/A</v>
      </c>
      <c r="V274" s="87" t="str">
        <f ca="1">Sheet1!$B$8</f>
        <v>01-Allan-Hancock_171211155522</v>
      </c>
      <c r="W274" s="87" t="str">
        <f ca="1">Sheet1!$B$10</f>
        <v>Copy of aebg_consortiumexpenditures_160722.xlsm</v>
      </c>
      <c r="X274" s="93"/>
      <c r="Y274" s="93"/>
      <c r="Z274" s="57"/>
      <c r="AA274" s="57"/>
      <c r="AB274" s="57"/>
      <c r="AC274" s="57"/>
    </row>
    <row r="275" spans="1:29" ht="16.05" customHeight="1" x14ac:dyDescent="0.25">
      <c r="A275" s="33" t="str">
        <f t="shared" si="144"/>
        <v>01 Allan Hancock</v>
      </c>
      <c r="B275" s="135" t="s">
        <v>5</v>
      </c>
      <c r="C275" s="136"/>
      <c r="D275" s="2">
        <v>0</v>
      </c>
      <c r="E275" s="2">
        <v>0</v>
      </c>
      <c r="F275" s="100">
        <f t="shared" ref="F275:F280" si="146">SUM(D275:E275)</f>
        <v>0</v>
      </c>
      <c r="G275" s="2">
        <v>0</v>
      </c>
      <c r="H275" s="2">
        <v>0</v>
      </c>
      <c r="I275" s="100">
        <f t="shared" ref="I275:I280" si="147">SUM(G275:H275)</f>
        <v>0</v>
      </c>
      <c r="J275" s="114">
        <f t="shared" ref="J275:J280" si="148">IF(F275-I275=0,0,IF(F275-I275&gt;0,TEXT(ABS(F275-I275),"$#,###")&amp;" ▼",TEXT(ABS(F275-I275),"$#,###")&amp;" ▲"))</f>
        <v>0</v>
      </c>
      <c r="K275" s="28" t="s">
        <v>2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94">
        <f t="shared" si="145"/>
        <v>0</v>
      </c>
      <c r="T275" s="89" t="str">
        <f t="shared" ref="T275:U280" si="149">T274</f>
        <v/>
      </c>
      <c r="U275" s="87" t="e">
        <f t="shared" si="149"/>
        <v>#N/A</v>
      </c>
      <c r="V275" s="87" t="str">
        <f ca="1">Sheet1!$B$8</f>
        <v>01-Allan-Hancock_171211155522</v>
      </c>
      <c r="W275" s="87" t="str">
        <f ca="1">Sheet1!$B$10</f>
        <v>Copy of aebg_consortiumexpenditures_160722.xlsm</v>
      </c>
      <c r="X275" s="93"/>
      <c r="Y275" s="93"/>
      <c r="Z275" s="57"/>
      <c r="AA275" s="57"/>
      <c r="AB275" s="57"/>
      <c r="AC275" s="57"/>
    </row>
    <row r="276" spans="1:29" ht="16.05" customHeight="1" x14ac:dyDescent="0.25">
      <c r="A276" s="33" t="str">
        <f t="shared" si="144"/>
        <v>01 Allan Hancock</v>
      </c>
      <c r="B276" s="135" t="s">
        <v>6</v>
      </c>
      <c r="C276" s="136"/>
      <c r="D276" s="2">
        <v>0</v>
      </c>
      <c r="E276" s="2">
        <v>0</v>
      </c>
      <c r="F276" s="100">
        <f t="shared" si="146"/>
        <v>0</v>
      </c>
      <c r="G276" s="2">
        <v>0</v>
      </c>
      <c r="H276" s="2">
        <v>0</v>
      </c>
      <c r="I276" s="100">
        <f t="shared" si="147"/>
        <v>0</v>
      </c>
      <c r="J276" s="114">
        <f t="shared" si="148"/>
        <v>0</v>
      </c>
      <c r="K276" s="28" t="s">
        <v>2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94">
        <f t="shared" si="145"/>
        <v>0</v>
      </c>
      <c r="T276" s="89" t="str">
        <f t="shared" si="149"/>
        <v/>
      </c>
      <c r="U276" s="87" t="e">
        <f t="shared" si="149"/>
        <v>#N/A</v>
      </c>
      <c r="V276" s="87" t="str">
        <f ca="1">Sheet1!$B$8</f>
        <v>01-Allan-Hancock_171211155522</v>
      </c>
      <c r="W276" s="87" t="str">
        <f ca="1">Sheet1!$B$10</f>
        <v>Copy of aebg_consortiumexpenditures_160722.xlsm</v>
      </c>
      <c r="X276" s="93"/>
      <c r="Y276" s="93"/>
      <c r="Z276" s="57"/>
      <c r="AA276" s="57"/>
      <c r="AB276" s="57"/>
      <c r="AC276" s="57"/>
    </row>
    <row r="277" spans="1:29" ht="16.05" customHeight="1" x14ac:dyDescent="0.25">
      <c r="A277" s="33" t="str">
        <f t="shared" si="144"/>
        <v>01 Allan Hancock</v>
      </c>
      <c r="B277" s="135" t="s">
        <v>7</v>
      </c>
      <c r="C277" s="136"/>
      <c r="D277" s="2">
        <v>0</v>
      </c>
      <c r="E277" s="2">
        <v>0</v>
      </c>
      <c r="F277" s="100">
        <f t="shared" si="146"/>
        <v>0</v>
      </c>
      <c r="G277" s="2">
        <v>0</v>
      </c>
      <c r="H277" s="2">
        <v>0</v>
      </c>
      <c r="I277" s="100">
        <f t="shared" si="147"/>
        <v>0</v>
      </c>
      <c r="J277" s="114">
        <f t="shared" si="148"/>
        <v>0</v>
      </c>
      <c r="K277" s="28" t="s">
        <v>2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94">
        <f t="shared" si="145"/>
        <v>0</v>
      </c>
      <c r="T277" s="89" t="str">
        <f t="shared" si="149"/>
        <v/>
      </c>
      <c r="U277" s="87" t="e">
        <f t="shared" si="149"/>
        <v>#N/A</v>
      </c>
      <c r="V277" s="87" t="str">
        <f ca="1">Sheet1!$B$8</f>
        <v>01-Allan-Hancock_171211155522</v>
      </c>
      <c r="W277" s="87" t="str">
        <f ca="1">Sheet1!$B$10</f>
        <v>Copy of aebg_consortiumexpenditures_160722.xlsm</v>
      </c>
      <c r="X277" s="93"/>
      <c r="Y277" s="93"/>
      <c r="Z277" s="57"/>
      <c r="AA277" s="57"/>
      <c r="AB277" s="57"/>
      <c r="AC277" s="57"/>
    </row>
    <row r="278" spans="1:29" ht="16.05" customHeight="1" x14ac:dyDescent="0.25">
      <c r="A278" s="33" t="str">
        <f t="shared" si="144"/>
        <v>01 Allan Hancock</v>
      </c>
      <c r="B278" s="135" t="s">
        <v>8</v>
      </c>
      <c r="C278" s="136"/>
      <c r="D278" s="2">
        <v>0</v>
      </c>
      <c r="E278" s="2">
        <v>0</v>
      </c>
      <c r="F278" s="100">
        <f t="shared" si="146"/>
        <v>0</v>
      </c>
      <c r="G278" s="2">
        <v>0</v>
      </c>
      <c r="H278" s="2">
        <v>0</v>
      </c>
      <c r="I278" s="100">
        <f t="shared" si="147"/>
        <v>0</v>
      </c>
      <c r="J278" s="114">
        <f t="shared" si="148"/>
        <v>0</v>
      </c>
      <c r="K278" s="28" t="s">
        <v>2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94">
        <f t="shared" si="145"/>
        <v>0</v>
      </c>
      <c r="T278" s="89" t="str">
        <f t="shared" si="149"/>
        <v/>
      </c>
      <c r="U278" s="87" t="e">
        <f t="shared" si="149"/>
        <v>#N/A</v>
      </c>
      <c r="V278" s="87" t="str">
        <f ca="1">Sheet1!$B$8</f>
        <v>01-Allan-Hancock_171211155522</v>
      </c>
      <c r="W278" s="87" t="str">
        <f ca="1">Sheet1!$B$10</f>
        <v>Copy of aebg_consortiumexpenditures_160722.xlsm</v>
      </c>
      <c r="X278" s="93"/>
      <c r="Y278" s="93"/>
      <c r="Z278" s="57"/>
      <c r="AA278" s="57"/>
      <c r="AB278" s="57"/>
      <c r="AC278" s="57"/>
    </row>
    <row r="279" spans="1:29" ht="16.05" customHeight="1" x14ac:dyDescent="0.25">
      <c r="A279" s="33" t="str">
        <f t="shared" si="144"/>
        <v>01 Allan Hancock</v>
      </c>
      <c r="B279" s="135" t="s">
        <v>9</v>
      </c>
      <c r="C279" s="136"/>
      <c r="D279" s="2">
        <v>0</v>
      </c>
      <c r="E279" s="2">
        <v>0</v>
      </c>
      <c r="F279" s="100">
        <f t="shared" si="146"/>
        <v>0</v>
      </c>
      <c r="G279" s="2">
        <v>0</v>
      </c>
      <c r="H279" s="2">
        <v>0</v>
      </c>
      <c r="I279" s="100">
        <f t="shared" si="147"/>
        <v>0</v>
      </c>
      <c r="J279" s="114">
        <f t="shared" si="148"/>
        <v>0</v>
      </c>
      <c r="K279" s="28" t="s">
        <v>2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94">
        <f t="shared" si="145"/>
        <v>0</v>
      </c>
      <c r="T279" s="89" t="str">
        <f t="shared" si="149"/>
        <v/>
      </c>
      <c r="U279" s="87" t="e">
        <f t="shared" si="149"/>
        <v>#N/A</v>
      </c>
      <c r="V279" s="87" t="str">
        <f ca="1">Sheet1!$B$8</f>
        <v>01-Allan-Hancock_171211155522</v>
      </c>
      <c r="W279" s="87" t="str">
        <f ca="1">Sheet1!$B$10</f>
        <v>Copy of aebg_consortiumexpenditures_160722.xlsm</v>
      </c>
      <c r="X279" s="93"/>
      <c r="Y279" s="93"/>
      <c r="Z279" s="57"/>
      <c r="AA279" s="57"/>
      <c r="AB279" s="57"/>
      <c r="AC279" s="57"/>
    </row>
    <row r="280" spans="1:29" ht="16.95" customHeight="1" thickBot="1" x14ac:dyDescent="0.3">
      <c r="A280" s="33" t="str">
        <f t="shared" si="144"/>
        <v>01 Allan Hancock</v>
      </c>
      <c r="B280" s="147" t="s">
        <v>10</v>
      </c>
      <c r="C280" s="148"/>
      <c r="D280" s="3">
        <v>0</v>
      </c>
      <c r="E280" s="4">
        <v>0</v>
      </c>
      <c r="F280" s="101">
        <f t="shared" si="146"/>
        <v>0</v>
      </c>
      <c r="G280" s="3">
        <v>0</v>
      </c>
      <c r="H280" s="4">
        <v>0</v>
      </c>
      <c r="I280" s="101">
        <f t="shared" si="147"/>
        <v>0</v>
      </c>
      <c r="J280" s="115">
        <f t="shared" si="148"/>
        <v>0</v>
      </c>
      <c r="K280" s="28" t="s">
        <v>2</v>
      </c>
      <c r="L280" s="3">
        <v>0</v>
      </c>
      <c r="M280" s="4">
        <v>0</v>
      </c>
      <c r="N280" s="3">
        <v>0</v>
      </c>
      <c r="O280" s="4">
        <v>0</v>
      </c>
      <c r="P280" s="3">
        <v>0</v>
      </c>
      <c r="Q280" s="4">
        <v>0</v>
      </c>
      <c r="R280" s="3">
        <v>0</v>
      </c>
      <c r="S280" s="95">
        <f t="shared" si="145"/>
        <v>0</v>
      </c>
      <c r="T280" s="89" t="str">
        <f t="shared" si="149"/>
        <v/>
      </c>
      <c r="U280" s="87" t="e">
        <f t="shared" si="149"/>
        <v>#N/A</v>
      </c>
      <c r="V280" s="87" t="str">
        <f ca="1">Sheet1!$B$8</f>
        <v>01-Allan-Hancock_171211155522</v>
      </c>
      <c r="W280" s="87" t="str">
        <f ca="1">Sheet1!$B$10</f>
        <v>Copy of aebg_consortiumexpenditures_160722.xlsm</v>
      </c>
      <c r="X280" s="93"/>
      <c r="Y280" s="93"/>
      <c r="Z280" s="57"/>
      <c r="AA280" s="57"/>
      <c r="AB280" s="57"/>
      <c r="AC280" s="57"/>
    </row>
    <row r="281" spans="1:29" thickTop="1" x14ac:dyDescent="0.25">
      <c r="A281" s="33"/>
      <c r="B281" s="145" t="s">
        <v>11</v>
      </c>
      <c r="C281" s="146"/>
      <c r="D281" s="96">
        <f t="shared" ref="D281:E281" si="150">SUM(D274:D280)</f>
        <v>0</v>
      </c>
      <c r="E281" s="96">
        <f t="shared" si="150"/>
        <v>0</v>
      </c>
      <c r="F281" s="102">
        <f>SUM(F274:F280)</f>
        <v>0</v>
      </c>
      <c r="G281" s="96">
        <f>SUM(G274:G280)</f>
        <v>0</v>
      </c>
      <c r="H281" s="96">
        <f>SUM(H274:H280)</f>
        <v>0</v>
      </c>
      <c r="I281" s="102">
        <f>SUM(I274:I280)</f>
        <v>0</v>
      </c>
      <c r="J281" s="114">
        <f>IF(F281-I281=0,0,IF(F281-I281&gt;0,TEXT(ABS(F281-I281),"$#,###")&amp;" ▼",TEXT(ABS(F281-I281),"$#,###")&amp;" ▲"))</f>
        <v>0</v>
      </c>
      <c r="K281" s="29"/>
      <c r="L281" s="96">
        <f t="shared" ref="L281:R281" si="151">SUM(L274:L280)</f>
        <v>0</v>
      </c>
      <c r="M281" s="96">
        <f t="shared" si="151"/>
        <v>0</v>
      </c>
      <c r="N281" s="96">
        <f t="shared" si="151"/>
        <v>0</v>
      </c>
      <c r="O281" s="96">
        <f t="shared" si="151"/>
        <v>0</v>
      </c>
      <c r="P281" s="96">
        <f t="shared" si="151"/>
        <v>0</v>
      </c>
      <c r="Q281" s="96">
        <f t="shared" si="151"/>
        <v>0</v>
      </c>
      <c r="R281" s="96">
        <f t="shared" si="151"/>
        <v>0</v>
      </c>
      <c r="S281" s="96">
        <f>SUM(S274:S280)</f>
        <v>0</v>
      </c>
      <c r="T281" s="89"/>
      <c r="U281" s="87"/>
      <c r="V281" s="87"/>
      <c r="W281" s="87"/>
      <c r="X281" s="93"/>
      <c r="Y281" s="93"/>
      <c r="Z281" s="57"/>
      <c r="AA281" s="57"/>
      <c r="AB281" s="57"/>
      <c r="AC281" s="57"/>
    </row>
    <row r="282" spans="1:29" ht="15" x14ac:dyDescent="0.25">
      <c r="A282" s="33"/>
      <c r="B282" s="5"/>
      <c r="C282" s="5"/>
      <c r="D282" s="6"/>
      <c r="E282" s="6"/>
      <c r="F282" s="6"/>
      <c r="G282" s="6"/>
      <c r="H282" s="6"/>
      <c r="I282" s="6"/>
      <c r="J282" s="116"/>
      <c r="K282" s="28"/>
      <c r="L282" s="6"/>
      <c r="M282" s="6"/>
      <c r="N282" s="6"/>
      <c r="O282" s="6"/>
      <c r="P282" s="6"/>
      <c r="Q282" s="6"/>
      <c r="R282" s="6"/>
      <c r="S282" s="6"/>
      <c r="T282" s="89"/>
      <c r="U282" s="87"/>
      <c r="V282" s="87"/>
      <c r="W282" s="87"/>
      <c r="X282" s="93"/>
      <c r="Y282" s="93"/>
      <c r="Z282" s="57"/>
      <c r="AA282" s="57"/>
      <c r="AB282" s="57"/>
      <c r="AC282" s="57"/>
    </row>
    <row r="283" spans="1:29" ht="28.2" thickBot="1" x14ac:dyDescent="0.3">
      <c r="A283" s="33"/>
      <c r="B283" s="133" t="s">
        <v>12</v>
      </c>
      <c r="C283" s="134"/>
      <c r="D283" s="51" t="s">
        <v>13</v>
      </c>
      <c r="E283" s="51" t="s">
        <v>14</v>
      </c>
      <c r="F283" s="52" t="s">
        <v>11</v>
      </c>
      <c r="G283" s="51" t="s">
        <v>13</v>
      </c>
      <c r="H283" s="51" t="s">
        <v>14</v>
      </c>
      <c r="I283" s="52" t="s">
        <v>11</v>
      </c>
      <c r="J283" s="117" t="s">
        <v>1055</v>
      </c>
      <c r="K283" s="28"/>
      <c r="L283" s="51" t="s">
        <v>15</v>
      </c>
      <c r="M283" s="51" t="s">
        <v>16</v>
      </c>
      <c r="N283" s="51" t="s">
        <v>17</v>
      </c>
      <c r="O283" s="51" t="s">
        <v>18</v>
      </c>
      <c r="P283" s="51" t="s">
        <v>19</v>
      </c>
      <c r="Q283" s="51" t="s">
        <v>20</v>
      </c>
      <c r="R283" s="51" t="s">
        <v>1062</v>
      </c>
      <c r="S283" s="72" t="s">
        <v>11</v>
      </c>
      <c r="T283" s="89"/>
      <c r="U283" s="87"/>
      <c r="V283" s="87"/>
      <c r="W283" s="87"/>
      <c r="X283" s="93"/>
      <c r="Y283" s="93"/>
      <c r="Z283" s="57"/>
      <c r="AA283" s="57"/>
      <c r="AB283" s="57"/>
      <c r="AC283" s="57"/>
    </row>
    <row r="284" spans="1:29" ht="16.05" customHeight="1" x14ac:dyDescent="0.25">
      <c r="A284" s="33" t="str">
        <f>$B$4</f>
        <v>01 Allan Hancock</v>
      </c>
      <c r="B284" s="157" t="s">
        <v>21</v>
      </c>
      <c r="C284" s="158"/>
      <c r="D284" s="1">
        <v>0</v>
      </c>
      <c r="E284" s="1">
        <v>0</v>
      </c>
      <c r="F284" s="99">
        <f>SUM(D284:E284)</f>
        <v>0</v>
      </c>
      <c r="G284" s="1">
        <v>0</v>
      </c>
      <c r="H284" s="1">
        <v>0</v>
      </c>
      <c r="I284" s="99">
        <f>SUM(G284:H284)</f>
        <v>0</v>
      </c>
      <c r="J284" s="114">
        <f>IF(F284-I284=0,0,IF(F284-I284&gt;0,TEXT(ABS(F284-I284),"$#,###")&amp;" ▼",TEXT(ABS(F284-I284),"$#,###")&amp;" ▲"))</f>
        <v>0</v>
      </c>
      <c r="K284" s="28" t="s">
        <v>12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97">
        <f>SUM(L284:R284)</f>
        <v>0</v>
      </c>
      <c r="T284" s="89" t="str">
        <f>T280</f>
        <v/>
      </c>
      <c r="U284" s="87" t="e">
        <f>U280</f>
        <v>#N/A</v>
      </c>
      <c r="V284" s="87" t="str">
        <f ca="1">V280</f>
        <v>01-Allan-Hancock_171211155522</v>
      </c>
      <c r="W284" s="87" t="str">
        <f ca="1">W280</f>
        <v>Copy of aebg_consortiumexpenditures_160722.xlsm</v>
      </c>
      <c r="X284" s="93"/>
      <c r="Y284" s="93"/>
      <c r="Z284" s="57"/>
      <c r="AA284" s="57"/>
      <c r="AB284" s="57"/>
      <c r="AC284" s="57"/>
    </row>
    <row r="285" spans="1:29" ht="16.05" customHeight="1" x14ac:dyDescent="0.25">
      <c r="A285" s="33" t="str">
        <f>$B$4</f>
        <v>01 Allan Hancock</v>
      </c>
      <c r="B285" s="135" t="s">
        <v>22</v>
      </c>
      <c r="C285" s="136"/>
      <c r="D285" s="2">
        <v>0</v>
      </c>
      <c r="E285" s="2">
        <v>0</v>
      </c>
      <c r="F285" s="99">
        <f t="shared" ref="F285:F288" si="152">SUM(D285:E285)</f>
        <v>0</v>
      </c>
      <c r="G285" s="2">
        <v>0</v>
      </c>
      <c r="H285" s="2">
        <v>0</v>
      </c>
      <c r="I285" s="100">
        <f t="shared" ref="I285:I288" si="153">SUM(G285:H285)</f>
        <v>0</v>
      </c>
      <c r="J285" s="114">
        <f t="shared" ref="J285:J289" si="154">IF(F285-I285=0,0,IF(F285-I285&gt;0,TEXT(ABS(F285-I285),"$#,###")&amp;" ▼",TEXT(ABS(F285-I285),"$#,###")&amp;" ▲"))</f>
        <v>0</v>
      </c>
      <c r="K285" s="28" t="s">
        <v>12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94">
        <f>SUM(L285:R285)</f>
        <v>0</v>
      </c>
      <c r="T285" s="89" t="str">
        <f t="shared" ref="T285:W288" si="155">T284</f>
        <v/>
      </c>
      <c r="U285" s="87" t="e">
        <f t="shared" si="155"/>
        <v>#N/A</v>
      </c>
      <c r="V285" s="87" t="str">
        <f t="shared" ca="1" si="155"/>
        <v>01-Allan-Hancock_171211155522</v>
      </c>
      <c r="W285" s="87" t="str">
        <f t="shared" ca="1" si="155"/>
        <v>Copy of aebg_consortiumexpenditures_160722.xlsm</v>
      </c>
      <c r="X285" s="93"/>
      <c r="Y285" s="93"/>
      <c r="Z285" s="57"/>
      <c r="AA285" s="57"/>
      <c r="AB285" s="57"/>
      <c r="AC285" s="57"/>
    </row>
    <row r="286" spans="1:29" ht="16.05" customHeight="1" x14ac:dyDescent="0.25">
      <c r="A286" s="33" t="str">
        <f>$B$4</f>
        <v>01 Allan Hancock</v>
      </c>
      <c r="B286" s="135" t="s">
        <v>23</v>
      </c>
      <c r="C286" s="136"/>
      <c r="D286" s="2">
        <v>0</v>
      </c>
      <c r="E286" s="2">
        <v>0</v>
      </c>
      <c r="F286" s="99">
        <f t="shared" si="152"/>
        <v>0</v>
      </c>
      <c r="G286" s="2">
        <v>0</v>
      </c>
      <c r="H286" s="2">
        <v>0</v>
      </c>
      <c r="I286" s="100">
        <f t="shared" si="153"/>
        <v>0</v>
      </c>
      <c r="J286" s="114">
        <f t="shared" si="154"/>
        <v>0</v>
      </c>
      <c r="K286" s="28" t="s">
        <v>12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94">
        <f>SUM(L286:R286)</f>
        <v>0</v>
      </c>
      <c r="T286" s="89" t="str">
        <f t="shared" si="155"/>
        <v/>
      </c>
      <c r="U286" s="87" t="e">
        <f t="shared" si="155"/>
        <v>#N/A</v>
      </c>
      <c r="V286" s="87" t="str">
        <f t="shared" ca="1" si="155"/>
        <v>01-Allan-Hancock_171211155522</v>
      </c>
      <c r="W286" s="87" t="str">
        <f t="shared" ca="1" si="155"/>
        <v>Copy of aebg_consortiumexpenditures_160722.xlsm</v>
      </c>
      <c r="X286" s="93"/>
      <c r="Y286" s="93"/>
      <c r="Z286" s="57"/>
      <c r="AA286" s="57"/>
      <c r="AB286" s="57"/>
      <c r="AC286" s="57"/>
    </row>
    <row r="287" spans="1:29" ht="16.05" customHeight="1" x14ac:dyDescent="0.25">
      <c r="A287" s="33" t="str">
        <f>$B$4</f>
        <v>01 Allan Hancock</v>
      </c>
      <c r="B287" s="135" t="s">
        <v>24</v>
      </c>
      <c r="C287" s="136"/>
      <c r="D287" s="2">
        <v>0</v>
      </c>
      <c r="E287" s="2">
        <v>0</v>
      </c>
      <c r="F287" s="99">
        <f t="shared" si="152"/>
        <v>0</v>
      </c>
      <c r="G287" s="2">
        <v>0</v>
      </c>
      <c r="H287" s="2">
        <v>0</v>
      </c>
      <c r="I287" s="100">
        <f t="shared" si="153"/>
        <v>0</v>
      </c>
      <c r="J287" s="114">
        <f t="shared" si="154"/>
        <v>0</v>
      </c>
      <c r="K287" s="28" t="s">
        <v>12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94">
        <f>SUM(L287:R287)</f>
        <v>0</v>
      </c>
      <c r="T287" s="89" t="str">
        <f t="shared" si="155"/>
        <v/>
      </c>
      <c r="U287" s="87" t="e">
        <f t="shared" si="155"/>
        <v>#N/A</v>
      </c>
      <c r="V287" s="87" t="str">
        <f t="shared" ca="1" si="155"/>
        <v>01-Allan-Hancock_171211155522</v>
      </c>
      <c r="W287" s="87" t="str">
        <f t="shared" ca="1" si="155"/>
        <v>Copy of aebg_consortiumexpenditures_160722.xlsm</v>
      </c>
      <c r="X287" s="93"/>
      <c r="Y287" s="93"/>
      <c r="Z287" s="57"/>
      <c r="AA287" s="57"/>
      <c r="AB287" s="57"/>
      <c r="AC287" s="57"/>
    </row>
    <row r="288" spans="1:29" ht="16.95" customHeight="1" thickBot="1" x14ac:dyDescent="0.3">
      <c r="A288" s="33" t="str">
        <f>$B$4</f>
        <v>01 Allan Hancock</v>
      </c>
      <c r="B288" s="147" t="s">
        <v>25</v>
      </c>
      <c r="C288" s="148"/>
      <c r="D288" s="3">
        <v>0</v>
      </c>
      <c r="E288" s="4">
        <v>0</v>
      </c>
      <c r="F288" s="101">
        <f t="shared" si="152"/>
        <v>0</v>
      </c>
      <c r="G288" s="3">
        <v>0</v>
      </c>
      <c r="H288" s="4">
        <v>0</v>
      </c>
      <c r="I288" s="101">
        <f t="shared" si="153"/>
        <v>0</v>
      </c>
      <c r="J288" s="115">
        <f t="shared" si="154"/>
        <v>0</v>
      </c>
      <c r="K288" s="28" t="s">
        <v>12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95">
        <f>SUM(L288:R288)</f>
        <v>0</v>
      </c>
      <c r="T288" s="89" t="str">
        <f t="shared" si="155"/>
        <v/>
      </c>
      <c r="U288" s="87" t="e">
        <f t="shared" si="155"/>
        <v>#N/A</v>
      </c>
      <c r="V288" s="87" t="str">
        <f t="shared" ca="1" si="155"/>
        <v>01-Allan-Hancock_171211155522</v>
      </c>
      <c r="W288" s="87" t="str">
        <f t="shared" ca="1" si="155"/>
        <v>Copy of aebg_consortiumexpenditures_160722.xlsm</v>
      </c>
      <c r="X288" s="93"/>
      <c r="Y288" s="93"/>
      <c r="Z288" s="57"/>
      <c r="AA288" s="57"/>
      <c r="AB288" s="57"/>
      <c r="AC288" s="57"/>
    </row>
    <row r="289" spans="1:29" thickTop="1" x14ac:dyDescent="0.25">
      <c r="A289" s="33"/>
      <c r="B289" s="145" t="s">
        <v>11</v>
      </c>
      <c r="C289" s="146"/>
      <c r="D289" s="96">
        <f t="shared" ref="D289:E289" si="156">SUM(D284:D288)</f>
        <v>0</v>
      </c>
      <c r="E289" s="96">
        <f t="shared" si="156"/>
        <v>0</v>
      </c>
      <c r="F289" s="102">
        <f>SUM(F284:F288)</f>
        <v>0</v>
      </c>
      <c r="G289" s="96">
        <f>SUM(G284:G288)</f>
        <v>0</v>
      </c>
      <c r="H289" s="96">
        <f>SUM(H284:H288)</f>
        <v>0</v>
      </c>
      <c r="I289" s="102">
        <f>SUM(I284:I288)</f>
        <v>0</v>
      </c>
      <c r="J289" s="114">
        <f t="shared" si="154"/>
        <v>0</v>
      </c>
      <c r="K289" s="29"/>
      <c r="L289" s="96">
        <f t="shared" ref="L289:R289" si="157">SUM(L284:L288)</f>
        <v>0</v>
      </c>
      <c r="M289" s="96">
        <f t="shared" si="157"/>
        <v>0</v>
      </c>
      <c r="N289" s="96">
        <f t="shared" si="157"/>
        <v>0</v>
      </c>
      <c r="O289" s="96">
        <f t="shared" si="157"/>
        <v>0</v>
      </c>
      <c r="P289" s="96">
        <f t="shared" si="157"/>
        <v>0</v>
      </c>
      <c r="Q289" s="96">
        <f t="shared" si="157"/>
        <v>0</v>
      </c>
      <c r="R289" s="96">
        <f t="shared" si="157"/>
        <v>0</v>
      </c>
      <c r="S289" s="96">
        <f>SUM(S284:S288)</f>
        <v>0</v>
      </c>
      <c r="T289" s="89"/>
      <c r="U289" s="87"/>
      <c r="V289" s="87"/>
      <c r="W289" s="87"/>
      <c r="X289" s="93"/>
      <c r="Y289" s="93"/>
      <c r="Z289" s="57"/>
      <c r="AA289" s="57"/>
      <c r="AB289" s="57"/>
      <c r="AC289" s="57"/>
    </row>
    <row r="290" spans="1:29" ht="15" x14ac:dyDescent="0.25">
      <c r="A290" s="33"/>
      <c r="B290" s="5"/>
      <c r="C290" s="5"/>
      <c r="D290" s="6"/>
      <c r="E290" s="6"/>
      <c r="F290" s="6"/>
      <c r="G290" s="6"/>
      <c r="H290" s="6"/>
      <c r="I290" s="6"/>
      <c r="J290" s="116"/>
      <c r="K290" s="28"/>
      <c r="L290" s="6"/>
      <c r="M290" s="6"/>
      <c r="N290" s="6"/>
      <c r="O290" s="6"/>
      <c r="P290" s="6"/>
      <c r="Q290" s="6"/>
      <c r="R290" s="6"/>
      <c r="S290" s="6"/>
      <c r="T290" s="89"/>
      <c r="U290" s="87"/>
      <c r="V290" s="87"/>
      <c r="W290" s="87"/>
      <c r="X290" s="93"/>
      <c r="Y290" s="93"/>
      <c r="Z290" s="57"/>
      <c r="AA290" s="57"/>
      <c r="AB290" s="57"/>
      <c r="AC290" s="57"/>
    </row>
    <row r="291" spans="1:29" ht="28.2" thickBot="1" x14ac:dyDescent="0.3">
      <c r="A291" s="33"/>
      <c r="B291" s="133" t="s">
        <v>26</v>
      </c>
      <c r="C291" s="134"/>
      <c r="D291" s="51" t="s">
        <v>13</v>
      </c>
      <c r="E291" s="51" t="s">
        <v>14</v>
      </c>
      <c r="F291" s="52" t="s">
        <v>11</v>
      </c>
      <c r="G291" s="51" t="s">
        <v>13</v>
      </c>
      <c r="H291" s="51" t="s">
        <v>14</v>
      </c>
      <c r="I291" s="52" t="s">
        <v>11</v>
      </c>
      <c r="J291" s="117" t="s">
        <v>1055</v>
      </c>
      <c r="K291" s="28"/>
      <c r="L291" s="132"/>
      <c r="M291" s="132"/>
      <c r="N291" s="132"/>
      <c r="O291" s="132"/>
      <c r="P291" s="132"/>
      <c r="Q291" s="132"/>
      <c r="R291" s="132"/>
      <c r="S291" s="106"/>
      <c r="T291" s="89"/>
      <c r="U291" s="87"/>
      <c r="V291" s="87"/>
      <c r="W291" s="87"/>
      <c r="X291" s="93"/>
      <c r="Y291" s="93"/>
      <c r="Z291" s="57"/>
      <c r="AA291" s="57"/>
      <c r="AB291" s="57"/>
      <c r="AC291" s="57"/>
    </row>
    <row r="292" spans="1:29" ht="16.05" customHeight="1" x14ac:dyDescent="0.25">
      <c r="A292" s="33" t="str">
        <f>$B$4</f>
        <v>01 Allan Hancock</v>
      </c>
      <c r="B292" s="157" t="s">
        <v>27</v>
      </c>
      <c r="C292" s="158"/>
      <c r="D292" s="1">
        <v>0</v>
      </c>
      <c r="E292" s="1">
        <v>0</v>
      </c>
      <c r="F292" s="99">
        <f>SUM(D292:E292)</f>
        <v>0</v>
      </c>
      <c r="G292" s="1">
        <v>0</v>
      </c>
      <c r="H292" s="1">
        <v>0</v>
      </c>
      <c r="I292" s="99">
        <f>SUM(G292:H292)</f>
        <v>0</v>
      </c>
      <c r="J292" s="114">
        <f>IF(F292-I292=0,0,IF(F292-I292&gt;0,TEXT(ABS(F292-I292),"$#,###")&amp;" ▼",TEXT(ABS(F292-I292),"$#,###")&amp;" ▲"))</f>
        <v>0</v>
      </c>
      <c r="K292" s="28" t="s">
        <v>1052</v>
      </c>
      <c r="L292" s="125"/>
      <c r="M292" s="125"/>
      <c r="N292" s="125"/>
      <c r="O292" s="125"/>
      <c r="P292" s="125"/>
      <c r="Q292" s="125"/>
      <c r="R292" s="125"/>
      <c r="S292" s="98"/>
      <c r="T292" s="89" t="str">
        <f>T288</f>
        <v/>
      </c>
      <c r="U292" s="87" t="e">
        <f>U288</f>
        <v>#N/A</v>
      </c>
      <c r="V292" s="87" t="str">
        <f ca="1">V288</f>
        <v>01-Allan-Hancock_171211155522</v>
      </c>
      <c r="W292" s="87" t="str">
        <f ca="1">W288</f>
        <v>Copy of aebg_consortiumexpenditures_160722.xlsm</v>
      </c>
      <c r="X292" s="93"/>
      <c r="Y292" s="93"/>
      <c r="Z292" s="57"/>
      <c r="AA292" s="57"/>
      <c r="AB292" s="57"/>
      <c r="AC292" s="57"/>
    </row>
    <row r="293" spans="1:29" ht="16.05" customHeight="1" x14ac:dyDescent="0.25">
      <c r="A293" s="33" t="str">
        <f>$B$4</f>
        <v>01 Allan Hancock</v>
      </c>
      <c r="B293" s="135" t="s">
        <v>28</v>
      </c>
      <c r="C293" s="136"/>
      <c r="D293" s="2">
        <v>0</v>
      </c>
      <c r="E293" s="2">
        <v>0</v>
      </c>
      <c r="F293" s="100">
        <f t="shared" ref="F293:F299" si="158">SUM(D293:E293)</f>
        <v>0</v>
      </c>
      <c r="G293" s="2">
        <v>0</v>
      </c>
      <c r="H293" s="2">
        <v>0</v>
      </c>
      <c r="I293" s="100">
        <f t="shared" ref="I293:I299" si="159">SUM(G293:H293)</f>
        <v>0</v>
      </c>
      <c r="J293" s="114">
        <f t="shared" ref="J293:J300" si="160">IF(F293-I293=0,0,IF(F293-I293&gt;0,TEXT(ABS(F293-I293),"$#,###")&amp;" ▼",TEXT(ABS(F293-I293),"$#,###")&amp;" ▲"))</f>
        <v>0</v>
      </c>
      <c r="K293" s="28" t="s">
        <v>1052</v>
      </c>
      <c r="L293" s="125"/>
      <c r="M293" s="125"/>
      <c r="N293" s="125"/>
      <c r="O293" s="125"/>
      <c r="P293" s="125"/>
      <c r="Q293" s="125"/>
      <c r="R293" s="125"/>
      <c r="S293" s="98"/>
      <c r="T293" s="89" t="str">
        <f t="shared" ref="T293:W299" si="161">T292</f>
        <v/>
      </c>
      <c r="U293" s="87" t="e">
        <f t="shared" si="161"/>
        <v>#N/A</v>
      </c>
      <c r="V293" s="87" t="str">
        <f t="shared" ca="1" si="161"/>
        <v>01-Allan-Hancock_171211155522</v>
      </c>
      <c r="W293" s="87" t="str">
        <f t="shared" ca="1" si="161"/>
        <v>Copy of aebg_consortiumexpenditures_160722.xlsm</v>
      </c>
      <c r="X293" s="93"/>
      <c r="Y293" s="93"/>
      <c r="Z293" s="57"/>
      <c r="AA293" s="57"/>
      <c r="AB293" s="57"/>
      <c r="AC293" s="57"/>
    </row>
    <row r="294" spans="1:29" ht="16.05" customHeight="1" x14ac:dyDescent="0.25">
      <c r="A294" s="33" t="str">
        <f t="shared" ref="A294:A299" si="162">A293</f>
        <v>01 Allan Hancock</v>
      </c>
      <c r="B294" s="135" t="s">
        <v>29</v>
      </c>
      <c r="C294" s="136"/>
      <c r="D294" s="2">
        <v>0</v>
      </c>
      <c r="E294" s="2">
        <v>0</v>
      </c>
      <c r="F294" s="100">
        <f t="shared" si="158"/>
        <v>0</v>
      </c>
      <c r="G294" s="2">
        <v>0</v>
      </c>
      <c r="H294" s="2">
        <v>0</v>
      </c>
      <c r="I294" s="100">
        <f t="shared" si="159"/>
        <v>0</v>
      </c>
      <c r="J294" s="114">
        <f t="shared" si="160"/>
        <v>0</v>
      </c>
      <c r="K294" s="28" t="s">
        <v>1052</v>
      </c>
      <c r="L294" s="125"/>
      <c r="M294" s="125"/>
      <c r="N294" s="125"/>
      <c r="O294" s="125"/>
      <c r="P294" s="125"/>
      <c r="Q294" s="125"/>
      <c r="R294" s="125"/>
      <c r="S294" s="98"/>
      <c r="T294" s="89" t="str">
        <f t="shared" si="161"/>
        <v/>
      </c>
      <c r="U294" s="87" t="e">
        <f t="shared" si="161"/>
        <v>#N/A</v>
      </c>
      <c r="V294" s="87" t="str">
        <f t="shared" ca="1" si="161"/>
        <v>01-Allan-Hancock_171211155522</v>
      </c>
      <c r="W294" s="87" t="str">
        <f t="shared" ca="1" si="161"/>
        <v>Copy of aebg_consortiumexpenditures_160722.xlsm</v>
      </c>
      <c r="X294" s="93"/>
      <c r="Y294" s="93"/>
      <c r="Z294" s="57"/>
      <c r="AA294" s="57"/>
      <c r="AB294" s="57"/>
      <c r="AC294" s="57"/>
    </row>
    <row r="295" spans="1:29" ht="16.05" customHeight="1" x14ac:dyDescent="0.25">
      <c r="A295" s="33" t="str">
        <f t="shared" si="162"/>
        <v>01 Allan Hancock</v>
      </c>
      <c r="B295" s="135" t="s">
        <v>30</v>
      </c>
      <c r="C295" s="136"/>
      <c r="D295" s="1">
        <v>0</v>
      </c>
      <c r="E295" s="1">
        <v>0</v>
      </c>
      <c r="F295" s="100">
        <f t="shared" si="158"/>
        <v>0</v>
      </c>
      <c r="G295" s="1">
        <v>0</v>
      </c>
      <c r="H295" s="1">
        <v>0</v>
      </c>
      <c r="I295" s="100">
        <f t="shared" si="159"/>
        <v>0</v>
      </c>
      <c r="J295" s="114">
        <f t="shared" si="160"/>
        <v>0</v>
      </c>
      <c r="K295" s="28" t="s">
        <v>1052</v>
      </c>
      <c r="L295" s="125"/>
      <c r="M295" s="125"/>
      <c r="N295" s="125"/>
      <c r="O295" s="125"/>
      <c r="P295" s="125"/>
      <c r="Q295" s="125"/>
      <c r="R295" s="125"/>
      <c r="S295" s="98"/>
      <c r="T295" s="89" t="str">
        <f t="shared" si="161"/>
        <v/>
      </c>
      <c r="U295" s="87" t="e">
        <f t="shared" si="161"/>
        <v>#N/A</v>
      </c>
      <c r="V295" s="87" t="str">
        <f t="shared" ca="1" si="161"/>
        <v>01-Allan-Hancock_171211155522</v>
      </c>
      <c r="W295" s="87" t="str">
        <f t="shared" ca="1" si="161"/>
        <v>Copy of aebg_consortiumexpenditures_160722.xlsm</v>
      </c>
      <c r="X295" s="93"/>
      <c r="Y295" s="93"/>
      <c r="Z295" s="57"/>
      <c r="AA295" s="57"/>
      <c r="AB295" s="57"/>
      <c r="AC295" s="57"/>
    </row>
    <row r="296" spans="1:29" ht="16.05" customHeight="1" x14ac:dyDescent="0.25">
      <c r="A296" s="33" t="str">
        <f t="shared" si="162"/>
        <v>01 Allan Hancock</v>
      </c>
      <c r="B296" s="135" t="s">
        <v>31</v>
      </c>
      <c r="C296" s="136"/>
      <c r="D296" s="2">
        <v>0</v>
      </c>
      <c r="E296" s="2">
        <v>0</v>
      </c>
      <c r="F296" s="100">
        <f t="shared" si="158"/>
        <v>0</v>
      </c>
      <c r="G296" s="2">
        <v>0</v>
      </c>
      <c r="H296" s="2">
        <v>0</v>
      </c>
      <c r="I296" s="100">
        <f t="shared" si="159"/>
        <v>0</v>
      </c>
      <c r="J296" s="114">
        <f t="shared" si="160"/>
        <v>0</v>
      </c>
      <c r="K296" s="28" t="s">
        <v>1052</v>
      </c>
      <c r="L296" s="125"/>
      <c r="M296" s="125"/>
      <c r="N296" s="125"/>
      <c r="O296" s="125"/>
      <c r="P296" s="125"/>
      <c r="Q296" s="125"/>
      <c r="R296" s="125"/>
      <c r="S296" s="98"/>
      <c r="T296" s="89" t="str">
        <f t="shared" si="161"/>
        <v/>
      </c>
      <c r="U296" s="87" t="e">
        <f t="shared" si="161"/>
        <v>#N/A</v>
      </c>
      <c r="V296" s="87" t="str">
        <f t="shared" ca="1" si="161"/>
        <v>01-Allan-Hancock_171211155522</v>
      </c>
      <c r="W296" s="87" t="str">
        <f t="shared" ca="1" si="161"/>
        <v>Copy of aebg_consortiumexpenditures_160722.xlsm</v>
      </c>
      <c r="X296" s="93"/>
      <c r="Y296" s="93"/>
      <c r="Z296" s="57"/>
      <c r="AA296" s="57"/>
      <c r="AB296" s="57"/>
      <c r="AC296" s="57"/>
    </row>
    <row r="297" spans="1:29" ht="16.05" customHeight="1" x14ac:dyDescent="0.25">
      <c r="A297" s="33" t="str">
        <f t="shared" si="162"/>
        <v>01 Allan Hancock</v>
      </c>
      <c r="B297" s="135" t="s">
        <v>32</v>
      </c>
      <c r="C297" s="136"/>
      <c r="D297" s="2">
        <v>0</v>
      </c>
      <c r="E297" s="2">
        <v>0</v>
      </c>
      <c r="F297" s="100">
        <f t="shared" si="158"/>
        <v>0</v>
      </c>
      <c r="G297" s="2">
        <v>0</v>
      </c>
      <c r="H297" s="2">
        <v>0</v>
      </c>
      <c r="I297" s="100">
        <f t="shared" si="159"/>
        <v>0</v>
      </c>
      <c r="J297" s="114">
        <f t="shared" si="160"/>
        <v>0</v>
      </c>
      <c r="K297" s="28" t="s">
        <v>1052</v>
      </c>
      <c r="L297" s="125"/>
      <c r="M297" s="125"/>
      <c r="N297" s="125"/>
      <c r="O297" s="125"/>
      <c r="P297" s="125"/>
      <c r="Q297" s="125"/>
      <c r="R297" s="125"/>
      <c r="S297" s="66"/>
      <c r="T297" s="89" t="str">
        <f t="shared" si="161"/>
        <v/>
      </c>
      <c r="U297" s="87" t="e">
        <f t="shared" si="161"/>
        <v>#N/A</v>
      </c>
      <c r="V297" s="87" t="str">
        <f t="shared" ca="1" si="161"/>
        <v>01-Allan-Hancock_171211155522</v>
      </c>
      <c r="W297" s="87" t="str">
        <f t="shared" ca="1" si="161"/>
        <v>Copy of aebg_consortiumexpenditures_160722.xlsm</v>
      </c>
      <c r="X297" s="93"/>
      <c r="Y297" s="93"/>
      <c r="Z297" s="57"/>
      <c r="AA297" s="57"/>
      <c r="AB297" s="57"/>
      <c r="AC297" s="57"/>
    </row>
    <row r="298" spans="1:29" ht="16.05" customHeight="1" x14ac:dyDescent="0.25">
      <c r="A298" s="33" t="str">
        <f t="shared" si="162"/>
        <v>01 Allan Hancock</v>
      </c>
      <c r="B298" s="135" t="s">
        <v>33</v>
      </c>
      <c r="C298" s="136"/>
      <c r="D298" s="2">
        <v>0</v>
      </c>
      <c r="E298" s="2">
        <v>0</v>
      </c>
      <c r="F298" s="100">
        <f t="shared" si="158"/>
        <v>0</v>
      </c>
      <c r="G298" s="2">
        <v>0</v>
      </c>
      <c r="H298" s="2">
        <v>0</v>
      </c>
      <c r="I298" s="100">
        <f t="shared" si="159"/>
        <v>0</v>
      </c>
      <c r="J298" s="114">
        <f t="shared" si="160"/>
        <v>0</v>
      </c>
      <c r="K298" s="28" t="s">
        <v>1052</v>
      </c>
      <c r="L298" s="125"/>
      <c r="M298" s="125"/>
      <c r="N298" s="125"/>
      <c r="O298" s="125"/>
      <c r="P298" s="125"/>
      <c r="Q298" s="125"/>
      <c r="R298" s="125"/>
      <c r="S298" s="111" t="s">
        <v>37</v>
      </c>
      <c r="T298" s="89" t="str">
        <f t="shared" si="161"/>
        <v/>
      </c>
      <c r="U298" s="87" t="e">
        <f t="shared" si="161"/>
        <v>#N/A</v>
      </c>
      <c r="V298" s="87" t="str">
        <f t="shared" ca="1" si="161"/>
        <v>01-Allan-Hancock_171211155522</v>
      </c>
      <c r="W298" s="87" t="str">
        <f t="shared" ca="1" si="161"/>
        <v>Copy of aebg_consortiumexpenditures_160722.xlsm</v>
      </c>
      <c r="X298" s="93"/>
      <c r="Y298" s="93"/>
      <c r="Z298" s="57"/>
      <c r="AA298" s="57"/>
      <c r="AB298" s="57"/>
      <c r="AC298" s="57"/>
    </row>
    <row r="299" spans="1:29" ht="16.95" customHeight="1" thickBot="1" x14ac:dyDescent="0.3">
      <c r="A299" s="33" t="str">
        <f t="shared" si="162"/>
        <v>01 Allan Hancock</v>
      </c>
      <c r="B299" s="147" t="s">
        <v>1070</v>
      </c>
      <c r="C299" s="148"/>
      <c r="D299" s="3">
        <v>0</v>
      </c>
      <c r="E299" s="4">
        <v>0</v>
      </c>
      <c r="F299" s="101">
        <f t="shared" si="158"/>
        <v>0</v>
      </c>
      <c r="G299" s="3">
        <v>0</v>
      </c>
      <c r="H299" s="4">
        <v>0</v>
      </c>
      <c r="I299" s="101">
        <f t="shared" si="159"/>
        <v>0</v>
      </c>
      <c r="J299" s="115">
        <f t="shared" si="160"/>
        <v>0</v>
      </c>
      <c r="K299" s="28" t="s">
        <v>1052</v>
      </c>
      <c r="L299" s="125"/>
      <c r="M299" s="125"/>
      <c r="N299" s="125"/>
      <c r="O299" s="125"/>
      <c r="P299" s="125"/>
      <c r="Q299" s="125"/>
      <c r="R299" s="125"/>
      <c r="S299" s="112" t="s">
        <v>1066</v>
      </c>
      <c r="T299" s="89" t="str">
        <f t="shared" si="161"/>
        <v/>
      </c>
      <c r="U299" s="87" t="e">
        <f t="shared" si="161"/>
        <v>#N/A</v>
      </c>
      <c r="V299" s="87" t="str">
        <f t="shared" ca="1" si="161"/>
        <v>01-Allan-Hancock_171211155522</v>
      </c>
      <c r="W299" s="87" t="str">
        <f t="shared" ca="1" si="161"/>
        <v>Copy of aebg_consortiumexpenditures_160722.xlsm</v>
      </c>
      <c r="X299" s="93"/>
      <c r="Y299" s="93"/>
      <c r="Z299" s="57"/>
      <c r="AA299" s="57"/>
      <c r="AB299" s="57"/>
      <c r="AC299" s="57"/>
    </row>
    <row r="300" spans="1:29" thickTop="1" x14ac:dyDescent="0.25">
      <c r="B300" s="8" t="s">
        <v>11</v>
      </c>
      <c r="C300" s="9"/>
      <c r="D300" s="96">
        <f t="shared" ref="D300:I300" si="163">SUM(D292:D299)</f>
        <v>0</v>
      </c>
      <c r="E300" s="96">
        <f t="shared" si="163"/>
        <v>0</v>
      </c>
      <c r="F300" s="102">
        <f t="shared" si="163"/>
        <v>0</v>
      </c>
      <c r="G300" s="96">
        <f t="shared" si="163"/>
        <v>0</v>
      </c>
      <c r="H300" s="96">
        <f t="shared" si="163"/>
        <v>0</v>
      </c>
      <c r="I300" s="102">
        <f t="shared" si="163"/>
        <v>0</v>
      </c>
      <c r="J300" s="114">
        <f t="shared" si="160"/>
        <v>0</v>
      </c>
      <c r="K300" s="30"/>
      <c r="L300" s="124"/>
      <c r="M300" s="124"/>
      <c r="N300" s="124"/>
      <c r="O300" s="124"/>
      <c r="P300" s="124"/>
      <c r="Q300" s="124"/>
      <c r="R300" s="124"/>
      <c r="S300" s="11" t="s">
        <v>1067</v>
      </c>
      <c r="T300" s="89"/>
      <c r="U300" s="87"/>
      <c r="V300" s="87"/>
      <c r="W300" s="87"/>
      <c r="X300" s="93"/>
      <c r="Y300" s="93"/>
      <c r="Z300" s="57"/>
      <c r="AA300" s="57"/>
      <c r="AB300" s="57"/>
      <c r="AC300" s="57"/>
    </row>
    <row r="302" spans="1:29" ht="30.6" thickBot="1" x14ac:dyDescent="0.35">
      <c r="M302" s="24"/>
      <c r="N302" s="24"/>
      <c r="O302" s="113"/>
      <c r="P302" s="113"/>
      <c r="Q302" s="107" t="s">
        <v>1063</v>
      </c>
      <c r="R302" s="107" t="s">
        <v>1064</v>
      </c>
      <c r="S302" s="107" t="s">
        <v>1065</v>
      </c>
    </row>
    <row r="303" spans="1:29" ht="28.2" x14ac:dyDescent="0.25">
      <c r="A303" s="76" t="s">
        <v>1027</v>
      </c>
      <c r="B303" s="21" t="str">
        <f>IFERROR(VLOOKUP(8,Sheet1!F:G,2,FALSE),"")</f>
        <v/>
      </c>
      <c r="C303" s="21"/>
      <c r="D303" s="103"/>
      <c r="E303" s="103"/>
      <c r="F303" s="103"/>
      <c r="G303" s="18"/>
      <c r="M303" s="24"/>
      <c r="N303" s="24"/>
      <c r="O303" s="155" t="s">
        <v>56</v>
      </c>
      <c r="P303" s="155"/>
      <c r="Q303" s="108" t="str">
        <f>R303</f>
        <v/>
      </c>
      <c r="R303" s="108" t="str">
        <f>IFERROR(INDEX(Sheet1!H:H,MATCH(U311,Sheet1!E:E,0)),"")</f>
        <v/>
      </c>
      <c r="S303" s="108" t="str">
        <f>IFERROR(INDEX(Sheet1!J:J,MATCH(U311,Sheet1!E:E,0)),"")</f>
        <v/>
      </c>
      <c r="X303" s="93"/>
      <c r="Y303" s="93"/>
      <c r="Z303" s="57"/>
      <c r="AA303" s="57"/>
      <c r="AB303" s="57"/>
      <c r="AC303" s="57"/>
    </row>
    <row r="304" spans="1:29" ht="25.95" customHeight="1" x14ac:dyDescent="0.25">
      <c r="B304" s="12"/>
      <c r="D304" s="11"/>
      <c r="E304" s="11"/>
      <c r="F304" s="11"/>
      <c r="G304" s="11"/>
      <c r="M304" s="24"/>
      <c r="N304" s="24"/>
      <c r="O304" s="156" t="s">
        <v>2</v>
      </c>
      <c r="P304" s="156"/>
      <c r="Q304" s="109" t="e">
        <f>IF(Q303=F318," - ",IF(Q303-F318&gt;0,TEXT(Q303-F318,"$#,###")&amp;" ▼",TEXT(ABS(Q303-F318),"$#,###")&amp;" ▲"))</f>
        <v>#VALUE!</v>
      </c>
      <c r="R304" s="109" t="e">
        <f>IF(I318=R303," - ",IF(R303-I318&gt;0,TEXT(R303-I318,"$#,###")&amp;" ▼",TEXT(ABS(R303-I318),"$#,###")&amp;" ▲"))</f>
        <v>#VALUE!</v>
      </c>
      <c r="S304" s="109" t="e">
        <f>IF(L318=S303," - ",IF(S303-L318&gt;0,TEXT(S303-L318,"$#,###")&amp;" ▼",TEXT(ABS(S303-L318),"$#,###")&amp;" ▲"))</f>
        <v>#VALUE!</v>
      </c>
      <c r="X304" s="93"/>
      <c r="Y304" s="93"/>
      <c r="Z304" s="57"/>
      <c r="AA304" s="57"/>
      <c r="AB304" s="57"/>
      <c r="AC304" s="57"/>
    </row>
    <row r="305" spans="1:29" ht="25.95" customHeight="1" x14ac:dyDescent="0.25">
      <c r="B305" s="7"/>
      <c r="C305" s="152" t="str">
        <f>IF(ISNA(Sheet1!B307),"Please select from the list of member agencies affiliated with the selected Consortium","")</f>
        <v/>
      </c>
      <c r="D305" s="152"/>
      <c r="E305" s="152"/>
      <c r="F305" s="152"/>
      <c r="G305" s="152"/>
      <c r="H305" s="31"/>
      <c r="I305" s="31"/>
      <c r="J305" s="31"/>
      <c r="K305" s="31"/>
      <c r="L305" s="13"/>
      <c r="M305" s="24"/>
      <c r="N305" s="24"/>
      <c r="O305" s="156" t="s">
        <v>12</v>
      </c>
      <c r="P305" s="156"/>
      <c r="Q305" s="109" t="e">
        <f>IF(F326=Q303," - ",IF(Q303-F326&gt;0,TEXT(Q303-F326,"$#,###")&amp;" ▼",TEXT(ABS(Q303-F326),"$#,###")&amp;" ▲"))</f>
        <v>#VALUE!</v>
      </c>
      <c r="R305" s="109" t="e">
        <f>IF(I326=R303," - ",IF(R303-I326&gt;0,TEXT(R303-I326,"$#,###")&amp;" ▼",TEXT(ABS(R303-I326),"$#,###")&amp;" ▲"))</f>
        <v>#VALUE!</v>
      </c>
      <c r="S305" s="109" t="e">
        <f>IF(L326=S303," - ",IF(S303-L326&gt;0,TEXT(S303-L326,"$#,###")&amp;" ▼",TEXT(ABS(S303-L326),"$#,###")&amp;" ▲"))</f>
        <v>#VALUE!</v>
      </c>
      <c r="U305" s="81"/>
      <c r="V305" s="81"/>
      <c r="W305" s="81"/>
      <c r="X305" s="93"/>
      <c r="Y305" s="93"/>
      <c r="Z305" s="57"/>
      <c r="AA305" s="57"/>
      <c r="AB305" s="57"/>
      <c r="AC305" s="57"/>
    </row>
    <row r="306" spans="1:29" ht="25.95" customHeight="1" x14ac:dyDescent="0.25">
      <c r="B306" s="7"/>
      <c r="C306" s="48"/>
      <c r="D306" s="71"/>
      <c r="E306" s="71"/>
      <c r="F306" s="71"/>
      <c r="G306" s="71"/>
      <c r="H306" s="31"/>
      <c r="I306" s="31"/>
      <c r="J306" s="31"/>
      <c r="K306" s="31"/>
      <c r="L306" s="13"/>
      <c r="M306" s="24"/>
      <c r="N306" s="24"/>
      <c r="O306" s="154" t="s">
        <v>1052</v>
      </c>
      <c r="P306" s="154"/>
      <c r="Q306" s="110" t="e">
        <f>IF(F337=Q303," - ",IF(Q303-F337&gt;0,TEXT(Q303-F337,"$#,###")&amp;" ▼",TEXT(ABS(Q303-F337),"$#,###")&amp;" ▲"))</f>
        <v>#VALUE!</v>
      </c>
      <c r="R306" s="110" t="e">
        <f>IF(I337=R303," - ",IF(R303-I337&gt;0,TEXT(R303-I337,"$#,###")&amp;" ▼",TEXT(ABS(R303-I337),"$#,###")&amp;" ▲"))</f>
        <v>#VALUE!</v>
      </c>
      <c r="S306" s="110"/>
      <c r="U306" s="81"/>
      <c r="V306" s="81"/>
      <c r="W306" s="81"/>
      <c r="X306" s="93"/>
      <c r="Y306" s="93"/>
      <c r="Z306" s="57"/>
      <c r="AA306" s="57"/>
      <c r="AB306" s="57"/>
      <c r="AC306" s="57"/>
    </row>
    <row r="307" spans="1:29" ht="15" x14ac:dyDescent="0.25">
      <c r="U307" s="81"/>
      <c r="V307" s="81"/>
      <c r="W307" s="81"/>
      <c r="X307" s="93"/>
      <c r="Y307" s="93"/>
      <c r="Z307" s="57"/>
      <c r="AA307" s="57"/>
      <c r="AB307" s="57"/>
      <c r="AC307" s="57"/>
    </row>
    <row r="308" spans="1:29" ht="18" customHeight="1" x14ac:dyDescent="0.25">
      <c r="B308" s="14"/>
      <c r="D308" s="137" t="s">
        <v>60</v>
      </c>
      <c r="E308" s="138"/>
      <c r="F308" s="138"/>
      <c r="G308" s="138"/>
      <c r="H308" s="138"/>
      <c r="I308" s="138"/>
      <c r="J308" s="139"/>
      <c r="K308" s="27"/>
      <c r="L308" s="126" t="s">
        <v>67</v>
      </c>
      <c r="M308" s="127"/>
      <c r="N308" s="127"/>
      <c r="O308" s="127"/>
      <c r="P308" s="127"/>
      <c r="Q308" s="127"/>
      <c r="R308" s="127"/>
      <c r="S308" s="128"/>
      <c r="U308" s="81"/>
      <c r="V308" s="81"/>
      <c r="W308" s="81"/>
      <c r="X308" s="93"/>
      <c r="Y308" s="93"/>
      <c r="Z308" s="57"/>
      <c r="AA308" s="57"/>
      <c r="AB308" s="57"/>
      <c r="AC308" s="57"/>
    </row>
    <row r="309" spans="1:29" ht="15" x14ac:dyDescent="0.25">
      <c r="A309" s="15"/>
      <c r="B309" s="17"/>
      <c r="C309" s="17"/>
      <c r="D309" s="140" t="s">
        <v>1053</v>
      </c>
      <c r="E309" s="140"/>
      <c r="F309" s="140"/>
      <c r="G309" s="140" t="s">
        <v>1054</v>
      </c>
      <c r="H309" s="140"/>
      <c r="I309" s="140"/>
      <c r="J309" s="141" t="s">
        <v>1055</v>
      </c>
      <c r="K309" s="28"/>
      <c r="L309" s="129"/>
      <c r="M309" s="130"/>
      <c r="N309" s="130"/>
      <c r="O309" s="130"/>
      <c r="P309" s="130"/>
      <c r="Q309" s="130"/>
      <c r="R309" s="130"/>
      <c r="S309" s="131"/>
      <c r="T309" s="83"/>
      <c r="U309" s="84"/>
      <c r="V309" s="84"/>
      <c r="W309" s="84"/>
      <c r="X309" s="93"/>
      <c r="Y309" s="93"/>
      <c r="Z309" s="57"/>
      <c r="AA309" s="57"/>
      <c r="AB309" s="57"/>
      <c r="AC309" s="57"/>
    </row>
    <row r="310" spans="1:29" ht="28.2" thickBot="1" x14ac:dyDescent="0.3">
      <c r="A310" s="32"/>
      <c r="B310" s="133" t="s">
        <v>2</v>
      </c>
      <c r="C310" s="134"/>
      <c r="D310" s="49" t="s">
        <v>13</v>
      </c>
      <c r="E310" s="49" t="s">
        <v>14</v>
      </c>
      <c r="F310" s="50" t="s">
        <v>11</v>
      </c>
      <c r="G310" s="49" t="s">
        <v>13</v>
      </c>
      <c r="H310" s="49" t="s">
        <v>14</v>
      </c>
      <c r="I310" s="50" t="s">
        <v>11</v>
      </c>
      <c r="J310" s="142"/>
      <c r="K310" s="28"/>
      <c r="L310" s="51" t="s">
        <v>15</v>
      </c>
      <c r="M310" s="51" t="s">
        <v>16</v>
      </c>
      <c r="N310" s="51" t="s">
        <v>17</v>
      </c>
      <c r="O310" s="51" t="s">
        <v>18</v>
      </c>
      <c r="P310" s="51" t="s">
        <v>19</v>
      </c>
      <c r="Q310" s="51" t="s">
        <v>20</v>
      </c>
      <c r="R310" s="51" t="s">
        <v>1062</v>
      </c>
      <c r="S310" s="72" t="s">
        <v>11</v>
      </c>
      <c r="T310" s="89"/>
      <c r="U310" s="87"/>
      <c r="V310" s="87"/>
      <c r="W310" s="87"/>
      <c r="X310" s="93"/>
      <c r="Y310" s="93"/>
      <c r="Z310" s="57"/>
      <c r="AA310" s="57"/>
      <c r="AB310" s="57"/>
      <c r="AC310" s="57"/>
    </row>
    <row r="311" spans="1:29" ht="16.05" customHeight="1" x14ac:dyDescent="0.25">
      <c r="A311" s="33" t="str">
        <f t="shared" ref="A311:A317" si="164">$B$4</f>
        <v>01 Allan Hancock</v>
      </c>
      <c r="B311" s="143" t="s">
        <v>1</v>
      </c>
      <c r="C311" s="144"/>
      <c r="D311" s="1">
        <v>0</v>
      </c>
      <c r="E311" s="1">
        <v>0</v>
      </c>
      <c r="F311" s="99">
        <f>SUM(D311:E311)</f>
        <v>0</v>
      </c>
      <c r="G311" s="1">
        <v>0</v>
      </c>
      <c r="H311" s="1">
        <v>0</v>
      </c>
      <c r="I311" s="99">
        <f>SUM(G311:H311)</f>
        <v>0</v>
      </c>
      <c r="J311" s="114">
        <f>IF(F311-I311=0,0,IF(F311-I311&gt;0,TEXT(ABS(F311-I311),"$#,###")&amp;" ▼",TEXT(ABS(F311-I311),"$#,###")&amp;" ▲"))</f>
        <v>0</v>
      </c>
      <c r="K311" s="28" t="s">
        <v>2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94">
        <f t="shared" ref="S311:S317" si="165">SUM(L311:R311)</f>
        <v>0</v>
      </c>
      <c r="T311" s="85" t="str">
        <f>B303</f>
        <v/>
      </c>
      <c r="U311" s="86" t="e">
        <f>INDEX(Sheet1!E:E,MATCH($B$4&amp;B303,Sheet1!D:D,0))</f>
        <v>#N/A</v>
      </c>
      <c r="V311" s="87" t="str">
        <f ca="1">Sheet1!$B$8</f>
        <v>01-Allan-Hancock_171211155522</v>
      </c>
      <c r="W311" s="87" t="str">
        <f ca="1">Sheet1!$B$10</f>
        <v>Copy of aebg_consortiumexpenditures_160722.xlsm</v>
      </c>
      <c r="X311" s="93"/>
      <c r="Y311" s="93"/>
      <c r="Z311" s="57"/>
      <c r="AA311" s="57"/>
      <c r="AB311" s="57"/>
      <c r="AC311" s="57"/>
    </row>
    <row r="312" spans="1:29" ht="16.05" customHeight="1" x14ac:dyDescent="0.25">
      <c r="A312" s="33" t="str">
        <f t="shared" si="164"/>
        <v>01 Allan Hancock</v>
      </c>
      <c r="B312" s="135" t="s">
        <v>5</v>
      </c>
      <c r="C312" s="136"/>
      <c r="D312" s="2">
        <v>0</v>
      </c>
      <c r="E312" s="2">
        <v>0</v>
      </c>
      <c r="F312" s="100">
        <f t="shared" ref="F312:F317" si="166">SUM(D312:E312)</f>
        <v>0</v>
      </c>
      <c r="G312" s="2">
        <v>0</v>
      </c>
      <c r="H312" s="2">
        <v>0</v>
      </c>
      <c r="I312" s="100">
        <f t="shared" ref="I312:I317" si="167">SUM(G312:H312)</f>
        <v>0</v>
      </c>
      <c r="J312" s="114">
        <f t="shared" ref="J312:J317" si="168">IF(F312-I312=0,0,IF(F312-I312&gt;0,TEXT(ABS(F312-I312),"$#,###")&amp;" ▼",TEXT(ABS(F312-I312),"$#,###")&amp;" ▲"))</f>
        <v>0</v>
      </c>
      <c r="K312" s="28" t="s">
        <v>2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94">
        <f t="shared" si="165"/>
        <v>0</v>
      </c>
      <c r="T312" s="89" t="str">
        <f t="shared" ref="T312:U317" si="169">T311</f>
        <v/>
      </c>
      <c r="U312" s="87" t="e">
        <f t="shared" si="169"/>
        <v>#N/A</v>
      </c>
      <c r="V312" s="87" t="str">
        <f ca="1">Sheet1!$B$8</f>
        <v>01-Allan-Hancock_171211155522</v>
      </c>
      <c r="W312" s="87" t="str">
        <f ca="1">Sheet1!$B$10</f>
        <v>Copy of aebg_consortiumexpenditures_160722.xlsm</v>
      </c>
      <c r="X312" s="93"/>
      <c r="Y312" s="93"/>
      <c r="Z312" s="57"/>
      <c r="AA312" s="57"/>
      <c r="AB312" s="57"/>
      <c r="AC312" s="57"/>
    </row>
    <row r="313" spans="1:29" ht="16.05" customHeight="1" x14ac:dyDescent="0.25">
      <c r="A313" s="33" t="str">
        <f t="shared" si="164"/>
        <v>01 Allan Hancock</v>
      </c>
      <c r="B313" s="135" t="s">
        <v>6</v>
      </c>
      <c r="C313" s="136"/>
      <c r="D313" s="2">
        <v>0</v>
      </c>
      <c r="E313" s="2">
        <v>0</v>
      </c>
      <c r="F313" s="100">
        <f t="shared" si="166"/>
        <v>0</v>
      </c>
      <c r="G313" s="2">
        <v>0</v>
      </c>
      <c r="H313" s="2">
        <v>0</v>
      </c>
      <c r="I313" s="100">
        <f t="shared" si="167"/>
        <v>0</v>
      </c>
      <c r="J313" s="114">
        <f t="shared" si="168"/>
        <v>0</v>
      </c>
      <c r="K313" s="28" t="s">
        <v>2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94">
        <f t="shared" si="165"/>
        <v>0</v>
      </c>
      <c r="T313" s="89" t="str">
        <f t="shared" si="169"/>
        <v/>
      </c>
      <c r="U313" s="87" t="e">
        <f t="shared" si="169"/>
        <v>#N/A</v>
      </c>
      <c r="V313" s="87" t="str">
        <f ca="1">Sheet1!$B$8</f>
        <v>01-Allan-Hancock_171211155522</v>
      </c>
      <c r="W313" s="87" t="str">
        <f ca="1">Sheet1!$B$10</f>
        <v>Copy of aebg_consortiumexpenditures_160722.xlsm</v>
      </c>
      <c r="X313" s="93"/>
      <c r="Y313" s="93"/>
      <c r="Z313" s="57"/>
      <c r="AA313" s="57"/>
      <c r="AB313" s="57"/>
      <c r="AC313" s="57"/>
    </row>
    <row r="314" spans="1:29" ht="16.05" customHeight="1" x14ac:dyDescent="0.25">
      <c r="A314" s="33" t="str">
        <f t="shared" si="164"/>
        <v>01 Allan Hancock</v>
      </c>
      <c r="B314" s="135" t="s">
        <v>7</v>
      </c>
      <c r="C314" s="136"/>
      <c r="D314" s="2">
        <v>0</v>
      </c>
      <c r="E314" s="2">
        <v>0</v>
      </c>
      <c r="F314" s="100">
        <f t="shared" si="166"/>
        <v>0</v>
      </c>
      <c r="G314" s="2">
        <v>0</v>
      </c>
      <c r="H314" s="2">
        <v>0</v>
      </c>
      <c r="I314" s="100">
        <f t="shared" si="167"/>
        <v>0</v>
      </c>
      <c r="J314" s="114">
        <f t="shared" si="168"/>
        <v>0</v>
      </c>
      <c r="K314" s="28" t="s">
        <v>2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94">
        <f t="shared" si="165"/>
        <v>0</v>
      </c>
      <c r="T314" s="89" t="str">
        <f t="shared" si="169"/>
        <v/>
      </c>
      <c r="U314" s="87" t="e">
        <f t="shared" si="169"/>
        <v>#N/A</v>
      </c>
      <c r="V314" s="87" t="str">
        <f ca="1">Sheet1!$B$8</f>
        <v>01-Allan-Hancock_171211155522</v>
      </c>
      <c r="W314" s="87" t="str">
        <f ca="1">Sheet1!$B$10</f>
        <v>Copy of aebg_consortiumexpenditures_160722.xlsm</v>
      </c>
      <c r="X314" s="93"/>
      <c r="Y314" s="93"/>
      <c r="Z314" s="57"/>
      <c r="AA314" s="57"/>
      <c r="AB314" s="57"/>
      <c r="AC314" s="57"/>
    </row>
    <row r="315" spans="1:29" ht="16.05" customHeight="1" x14ac:dyDescent="0.25">
      <c r="A315" s="33" t="str">
        <f t="shared" si="164"/>
        <v>01 Allan Hancock</v>
      </c>
      <c r="B315" s="135" t="s">
        <v>8</v>
      </c>
      <c r="C315" s="136"/>
      <c r="D315" s="2">
        <v>0</v>
      </c>
      <c r="E315" s="2">
        <v>0</v>
      </c>
      <c r="F315" s="100">
        <f t="shared" si="166"/>
        <v>0</v>
      </c>
      <c r="G315" s="2">
        <v>0</v>
      </c>
      <c r="H315" s="2">
        <v>0</v>
      </c>
      <c r="I315" s="100">
        <f t="shared" si="167"/>
        <v>0</v>
      </c>
      <c r="J315" s="114">
        <f t="shared" si="168"/>
        <v>0</v>
      </c>
      <c r="K315" s="28" t="s">
        <v>2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94">
        <f t="shared" si="165"/>
        <v>0</v>
      </c>
      <c r="T315" s="89" t="str">
        <f t="shared" si="169"/>
        <v/>
      </c>
      <c r="U315" s="87" t="e">
        <f t="shared" si="169"/>
        <v>#N/A</v>
      </c>
      <c r="V315" s="87" t="str">
        <f ca="1">Sheet1!$B$8</f>
        <v>01-Allan-Hancock_171211155522</v>
      </c>
      <c r="W315" s="87" t="str">
        <f ca="1">Sheet1!$B$10</f>
        <v>Copy of aebg_consortiumexpenditures_160722.xlsm</v>
      </c>
      <c r="X315" s="93"/>
      <c r="Y315" s="93"/>
      <c r="Z315" s="57"/>
      <c r="AA315" s="57"/>
      <c r="AB315" s="57"/>
      <c r="AC315" s="57"/>
    </row>
    <row r="316" spans="1:29" ht="16.05" customHeight="1" x14ac:dyDescent="0.25">
      <c r="A316" s="33" t="str">
        <f t="shared" si="164"/>
        <v>01 Allan Hancock</v>
      </c>
      <c r="B316" s="135" t="s">
        <v>9</v>
      </c>
      <c r="C316" s="136"/>
      <c r="D316" s="2">
        <v>0</v>
      </c>
      <c r="E316" s="2">
        <v>0</v>
      </c>
      <c r="F316" s="100">
        <f t="shared" si="166"/>
        <v>0</v>
      </c>
      <c r="G316" s="2">
        <v>0</v>
      </c>
      <c r="H316" s="2">
        <v>0</v>
      </c>
      <c r="I316" s="100">
        <f t="shared" si="167"/>
        <v>0</v>
      </c>
      <c r="J316" s="114">
        <f t="shared" si="168"/>
        <v>0</v>
      </c>
      <c r="K316" s="28" t="s">
        <v>2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94">
        <f t="shared" si="165"/>
        <v>0</v>
      </c>
      <c r="T316" s="89" t="str">
        <f t="shared" si="169"/>
        <v/>
      </c>
      <c r="U316" s="87" t="e">
        <f t="shared" si="169"/>
        <v>#N/A</v>
      </c>
      <c r="V316" s="87" t="str">
        <f ca="1">Sheet1!$B$8</f>
        <v>01-Allan-Hancock_171211155522</v>
      </c>
      <c r="W316" s="87" t="str">
        <f ca="1">Sheet1!$B$10</f>
        <v>Copy of aebg_consortiumexpenditures_160722.xlsm</v>
      </c>
      <c r="X316" s="93"/>
      <c r="Y316" s="93"/>
      <c r="Z316" s="57"/>
      <c r="AA316" s="57"/>
      <c r="AB316" s="57"/>
      <c r="AC316" s="57"/>
    </row>
    <row r="317" spans="1:29" ht="16.95" customHeight="1" thickBot="1" x14ac:dyDescent="0.3">
      <c r="A317" s="33" t="str">
        <f t="shared" si="164"/>
        <v>01 Allan Hancock</v>
      </c>
      <c r="B317" s="147" t="s">
        <v>10</v>
      </c>
      <c r="C317" s="148"/>
      <c r="D317" s="3">
        <v>0</v>
      </c>
      <c r="E317" s="4">
        <v>0</v>
      </c>
      <c r="F317" s="101">
        <f t="shared" si="166"/>
        <v>0</v>
      </c>
      <c r="G317" s="3">
        <v>0</v>
      </c>
      <c r="H317" s="4">
        <v>0</v>
      </c>
      <c r="I317" s="101">
        <f t="shared" si="167"/>
        <v>0</v>
      </c>
      <c r="J317" s="115">
        <f t="shared" si="168"/>
        <v>0</v>
      </c>
      <c r="K317" s="28" t="s">
        <v>2</v>
      </c>
      <c r="L317" s="3">
        <v>0</v>
      </c>
      <c r="M317" s="4">
        <v>0</v>
      </c>
      <c r="N317" s="3">
        <v>0</v>
      </c>
      <c r="O317" s="4">
        <v>0</v>
      </c>
      <c r="P317" s="3">
        <v>0</v>
      </c>
      <c r="Q317" s="4">
        <v>0</v>
      </c>
      <c r="R317" s="3">
        <v>0</v>
      </c>
      <c r="S317" s="95">
        <f t="shared" si="165"/>
        <v>0</v>
      </c>
      <c r="T317" s="89" t="str">
        <f t="shared" si="169"/>
        <v/>
      </c>
      <c r="U317" s="87" t="e">
        <f t="shared" si="169"/>
        <v>#N/A</v>
      </c>
      <c r="V317" s="87" t="str">
        <f ca="1">Sheet1!$B$8</f>
        <v>01-Allan-Hancock_171211155522</v>
      </c>
      <c r="W317" s="87" t="str">
        <f ca="1">Sheet1!$B$10</f>
        <v>Copy of aebg_consortiumexpenditures_160722.xlsm</v>
      </c>
      <c r="X317" s="93"/>
      <c r="Y317" s="93"/>
      <c r="Z317" s="57"/>
      <c r="AA317" s="57"/>
      <c r="AB317" s="57"/>
      <c r="AC317" s="57"/>
    </row>
    <row r="318" spans="1:29" thickTop="1" x14ac:dyDescent="0.25">
      <c r="A318" s="33"/>
      <c r="B318" s="149" t="s">
        <v>11</v>
      </c>
      <c r="C318" s="150"/>
      <c r="D318" s="96">
        <f t="shared" ref="D318:E318" si="170">SUM(D311:D317)</f>
        <v>0</v>
      </c>
      <c r="E318" s="96">
        <f t="shared" si="170"/>
        <v>0</v>
      </c>
      <c r="F318" s="102">
        <f>SUM(F311:F317)</f>
        <v>0</v>
      </c>
      <c r="G318" s="96">
        <f>SUM(G311:G317)</f>
        <v>0</v>
      </c>
      <c r="H318" s="96">
        <f>SUM(H311:H317)</f>
        <v>0</v>
      </c>
      <c r="I318" s="102">
        <f>SUM(I311:I317)</f>
        <v>0</v>
      </c>
      <c r="J318" s="114">
        <f>IF(F318-I318=0,0,IF(F318-I318&gt;0,TEXT(ABS(F318-I318),"$#,###")&amp;" ▼",TEXT(ABS(F318-I318),"$#,###")&amp;" ▲"))</f>
        <v>0</v>
      </c>
      <c r="K318" s="29"/>
      <c r="L318" s="96">
        <f t="shared" ref="L318:R318" si="171">SUM(L311:L317)</f>
        <v>0</v>
      </c>
      <c r="M318" s="96">
        <f t="shared" si="171"/>
        <v>0</v>
      </c>
      <c r="N318" s="96">
        <f t="shared" si="171"/>
        <v>0</v>
      </c>
      <c r="O318" s="96">
        <f t="shared" si="171"/>
        <v>0</v>
      </c>
      <c r="P318" s="96">
        <f t="shared" si="171"/>
        <v>0</v>
      </c>
      <c r="Q318" s="96">
        <f t="shared" si="171"/>
        <v>0</v>
      </c>
      <c r="R318" s="96">
        <f t="shared" si="171"/>
        <v>0</v>
      </c>
      <c r="S318" s="96">
        <f>SUM(S311:S317)</f>
        <v>0</v>
      </c>
      <c r="T318" s="89"/>
      <c r="U318" s="87"/>
      <c r="V318" s="87"/>
      <c r="W318" s="87"/>
      <c r="X318" s="93"/>
      <c r="Y318" s="93"/>
      <c r="Z318" s="57"/>
      <c r="AA318" s="57"/>
      <c r="AB318" s="57"/>
      <c r="AC318" s="57"/>
    </row>
    <row r="319" spans="1:29" ht="15" x14ac:dyDescent="0.25">
      <c r="A319" s="33"/>
      <c r="B319" s="5"/>
      <c r="C319" s="5"/>
      <c r="D319" s="6"/>
      <c r="E319" s="6"/>
      <c r="F319" s="6"/>
      <c r="G319" s="6"/>
      <c r="H319" s="6"/>
      <c r="I319" s="6"/>
      <c r="J319" s="116"/>
      <c r="K319" s="28"/>
      <c r="L319" s="6"/>
      <c r="M319" s="6"/>
      <c r="N319" s="6"/>
      <c r="O319" s="6"/>
      <c r="P319" s="6"/>
      <c r="Q319" s="6"/>
      <c r="R319" s="6"/>
      <c r="S319" s="6"/>
      <c r="T319" s="89"/>
      <c r="U319" s="87"/>
      <c r="V319" s="87"/>
      <c r="W319" s="87"/>
      <c r="X319" s="93"/>
      <c r="Y319" s="93"/>
      <c r="Z319" s="57"/>
      <c r="AA319" s="57"/>
      <c r="AB319" s="57"/>
      <c r="AC319" s="57"/>
    </row>
    <row r="320" spans="1:29" ht="28.2" thickBot="1" x14ac:dyDescent="0.3">
      <c r="A320" s="33"/>
      <c r="B320" s="133" t="s">
        <v>12</v>
      </c>
      <c r="C320" s="134"/>
      <c r="D320" s="51" t="s">
        <v>13</v>
      </c>
      <c r="E320" s="51" t="s">
        <v>14</v>
      </c>
      <c r="F320" s="52" t="s">
        <v>11</v>
      </c>
      <c r="G320" s="51" t="s">
        <v>13</v>
      </c>
      <c r="H320" s="51" t="s">
        <v>14</v>
      </c>
      <c r="I320" s="52" t="s">
        <v>11</v>
      </c>
      <c r="J320" s="117" t="s">
        <v>1055</v>
      </c>
      <c r="K320" s="28"/>
      <c r="L320" s="51" t="s">
        <v>15</v>
      </c>
      <c r="M320" s="51" t="s">
        <v>16</v>
      </c>
      <c r="N320" s="51" t="s">
        <v>17</v>
      </c>
      <c r="O320" s="51" t="s">
        <v>18</v>
      </c>
      <c r="P320" s="51" t="s">
        <v>19</v>
      </c>
      <c r="Q320" s="51" t="s">
        <v>20</v>
      </c>
      <c r="R320" s="51" t="s">
        <v>1062</v>
      </c>
      <c r="S320" s="72" t="s">
        <v>11</v>
      </c>
      <c r="T320" s="89"/>
      <c r="U320" s="87"/>
      <c r="V320" s="87"/>
      <c r="W320" s="87"/>
      <c r="X320" s="93"/>
      <c r="Y320" s="93"/>
      <c r="Z320" s="57"/>
      <c r="AA320" s="57"/>
      <c r="AB320" s="57"/>
      <c r="AC320" s="57"/>
    </row>
    <row r="321" spans="1:29" ht="16.05" customHeight="1" x14ac:dyDescent="0.25">
      <c r="A321" s="33" t="str">
        <f>$B$4</f>
        <v>01 Allan Hancock</v>
      </c>
      <c r="B321" s="143" t="s">
        <v>21</v>
      </c>
      <c r="C321" s="144"/>
      <c r="D321" s="1">
        <v>0</v>
      </c>
      <c r="E321" s="1">
        <v>0</v>
      </c>
      <c r="F321" s="99">
        <f>SUM(D321:E321)</f>
        <v>0</v>
      </c>
      <c r="G321" s="1">
        <v>0</v>
      </c>
      <c r="H321" s="1">
        <v>0</v>
      </c>
      <c r="I321" s="99">
        <f>SUM(G321:H321)</f>
        <v>0</v>
      </c>
      <c r="J321" s="114">
        <f>IF(F321-I321=0,0,IF(F321-I321&gt;0,TEXT(ABS(F321-I321),"$#,###")&amp;" ▼",TEXT(ABS(F321-I321),"$#,###")&amp;" ▲"))</f>
        <v>0</v>
      </c>
      <c r="K321" s="28" t="s">
        <v>12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97">
        <f>SUM(L321:R321)</f>
        <v>0</v>
      </c>
      <c r="T321" s="89" t="str">
        <f>T317</f>
        <v/>
      </c>
      <c r="U321" s="87" t="e">
        <f>U317</f>
        <v>#N/A</v>
      </c>
      <c r="V321" s="87" t="str">
        <f ca="1">V317</f>
        <v>01-Allan-Hancock_171211155522</v>
      </c>
      <c r="W321" s="87" t="str">
        <f ca="1">W317</f>
        <v>Copy of aebg_consortiumexpenditures_160722.xlsm</v>
      </c>
      <c r="X321" s="93"/>
      <c r="Y321" s="93"/>
      <c r="Z321" s="57"/>
      <c r="AA321" s="57"/>
      <c r="AB321" s="57"/>
      <c r="AC321" s="57"/>
    </row>
    <row r="322" spans="1:29" ht="16.05" customHeight="1" x14ac:dyDescent="0.25">
      <c r="A322" s="33" t="str">
        <f>$B$4</f>
        <v>01 Allan Hancock</v>
      </c>
      <c r="B322" s="135" t="s">
        <v>22</v>
      </c>
      <c r="C322" s="136"/>
      <c r="D322" s="2">
        <v>0</v>
      </c>
      <c r="E322" s="2">
        <v>0</v>
      </c>
      <c r="F322" s="99">
        <f t="shared" ref="F322:F325" si="172">SUM(D322:E322)</f>
        <v>0</v>
      </c>
      <c r="G322" s="2">
        <v>0</v>
      </c>
      <c r="H322" s="2">
        <v>0</v>
      </c>
      <c r="I322" s="100">
        <f t="shared" ref="I322:I325" si="173">SUM(G322:H322)</f>
        <v>0</v>
      </c>
      <c r="J322" s="114">
        <f t="shared" ref="J322:J326" si="174">IF(F322-I322=0,0,IF(F322-I322&gt;0,TEXT(ABS(F322-I322),"$#,###")&amp;" ▼",TEXT(ABS(F322-I322),"$#,###")&amp;" ▲"))</f>
        <v>0</v>
      </c>
      <c r="K322" s="28" t="s">
        <v>12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94">
        <f>SUM(L322:R322)</f>
        <v>0</v>
      </c>
      <c r="T322" s="89" t="str">
        <f t="shared" ref="T322:W325" si="175">T321</f>
        <v/>
      </c>
      <c r="U322" s="87" t="e">
        <f t="shared" si="175"/>
        <v>#N/A</v>
      </c>
      <c r="V322" s="87" t="str">
        <f t="shared" ca="1" si="175"/>
        <v>01-Allan-Hancock_171211155522</v>
      </c>
      <c r="W322" s="87" t="str">
        <f t="shared" ca="1" si="175"/>
        <v>Copy of aebg_consortiumexpenditures_160722.xlsm</v>
      </c>
      <c r="X322" s="93"/>
      <c r="Y322" s="93"/>
      <c r="Z322" s="57"/>
      <c r="AA322" s="57"/>
      <c r="AB322" s="57"/>
      <c r="AC322" s="57"/>
    </row>
    <row r="323" spans="1:29" ht="16.05" customHeight="1" x14ac:dyDescent="0.25">
      <c r="A323" s="33" t="str">
        <f>$B$4</f>
        <v>01 Allan Hancock</v>
      </c>
      <c r="B323" s="135" t="s">
        <v>23</v>
      </c>
      <c r="C323" s="136"/>
      <c r="D323" s="2">
        <v>0</v>
      </c>
      <c r="E323" s="2">
        <v>0</v>
      </c>
      <c r="F323" s="99">
        <f t="shared" si="172"/>
        <v>0</v>
      </c>
      <c r="G323" s="2">
        <v>0</v>
      </c>
      <c r="H323" s="2">
        <v>0</v>
      </c>
      <c r="I323" s="100">
        <f t="shared" si="173"/>
        <v>0</v>
      </c>
      <c r="J323" s="114">
        <f t="shared" si="174"/>
        <v>0</v>
      </c>
      <c r="K323" s="28" t="s">
        <v>12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94">
        <f>SUM(L323:R323)</f>
        <v>0</v>
      </c>
      <c r="T323" s="89" t="str">
        <f t="shared" si="175"/>
        <v/>
      </c>
      <c r="U323" s="87" t="e">
        <f t="shared" si="175"/>
        <v>#N/A</v>
      </c>
      <c r="V323" s="87" t="str">
        <f t="shared" ca="1" si="175"/>
        <v>01-Allan-Hancock_171211155522</v>
      </c>
      <c r="W323" s="87" t="str">
        <f t="shared" ca="1" si="175"/>
        <v>Copy of aebg_consortiumexpenditures_160722.xlsm</v>
      </c>
      <c r="X323" s="93"/>
      <c r="Y323" s="93"/>
      <c r="Z323" s="57"/>
      <c r="AA323" s="57"/>
      <c r="AB323" s="57"/>
      <c r="AC323" s="57"/>
    </row>
    <row r="324" spans="1:29" ht="16.05" customHeight="1" x14ac:dyDescent="0.25">
      <c r="A324" s="33" t="str">
        <f>$B$4</f>
        <v>01 Allan Hancock</v>
      </c>
      <c r="B324" s="135" t="s">
        <v>24</v>
      </c>
      <c r="C324" s="136"/>
      <c r="D324" s="2">
        <v>0</v>
      </c>
      <c r="E324" s="2">
        <v>0</v>
      </c>
      <c r="F324" s="99">
        <f t="shared" si="172"/>
        <v>0</v>
      </c>
      <c r="G324" s="2">
        <v>0</v>
      </c>
      <c r="H324" s="2">
        <v>0</v>
      </c>
      <c r="I324" s="100">
        <f t="shared" si="173"/>
        <v>0</v>
      </c>
      <c r="J324" s="114">
        <f t="shared" si="174"/>
        <v>0</v>
      </c>
      <c r="K324" s="28" t="s">
        <v>12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94">
        <f>SUM(L324:R324)</f>
        <v>0</v>
      </c>
      <c r="T324" s="89" t="str">
        <f t="shared" si="175"/>
        <v/>
      </c>
      <c r="U324" s="87" t="e">
        <f t="shared" si="175"/>
        <v>#N/A</v>
      </c>
      <c r="V324" s="87" t="str">
        <f t="shared" ca="1" si="175"/>
        <v>01-Allan-Hancock_171211155522</v>
      </c>
      <c r="W324" s="87" t="str">
        <f t="shared" ca="1" si="175"/>
        <v>Copy of aebg_consortiumexpenditures_160722.xlsm</v>
      </c>
      <c r="X324" s="93"/>
      <c r="Y324" s="93"/>
      <c r="Z324" s="57"/>
      <c r="AA324" s="57"/>
      <c r="AB324" s="57"/>
      <c r="AC324" s="57"/>
    </row>
    <row r="325" spans="1:29" ht="16.95" customHeight="1" thickBot="1" x14ac:dyDescent="0.3">
      <c r="A325" s="33" t="str">
        <f>$B$4</f>
        <v>01 Allan Hancock</v>
      </c>
      <c r="B325" s="135" t="s">
        <v>25</v>
      </c>
      <c r="C325" s="136"/>
      <c r="D325" s="3">
        <v>0</v>
      </c>
      <c r="E325" s="4">
        <v>0</v>
      </c>
      <c r="F325" s="101">
        <f t="shared" si="172"/>
        <v>0</v>
      </c>
      <c r="G325" s="3">
        <v>0</v>
      </c>
      <c r="H325" s="4">
        <v>0</v>
      </c>
      <c r="I325" s="101">
        <f t="shared" si="173"/>
        <v>0</v>
      </c>
      <c r="J325" s="115">
        <f t="shared" si="174"/>
        <v>0</v>
      </c>
      <c r="K325" s="28" t="s">
        <v>12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95">
        <f>SUM(L325:R325)</f>
        <v>0</v>
      </c>
      <c r="T325" s="89" t="str">
        <f t="shared" si="175"/>
        <v/>
      </c>
      <c r="U325" s="87" t="e">
        <f t="shared" si="175"/>
        <v>#N/A</v>
      </c>
      <c r="V325" s="87" t="str">
        <f t="shared" ca="1" si="175"/>
        <v>01-Allan-Hancock_171211155522</v>
      </c>
      <c r="W325" s="87" t="str">
        <f t="shared" ca="1" si="175"/>
        <v>Copy of aebg_consortiumexpenditures_160722.xlsm</v>
      </c>
      <c r="X325" s="93"/>
      <c r="Y325" s="93"/>
      <c r="Z325" s="57"/>
      <c r="AA325" s="57"/>
      <c r="AB325" s="57"/>
      <c r="AC325" s="57"/>
    </row>
    <row r="326" spans="1:29" thickTop="1" x14ac:dyDescent="0.25">
      <c r="A326" s="33"/>
      <c r="B326" s="145" t="s">
        <v>11</v>
      </c>
      <c r="C326" s="146"/>
      <c r="D326" s="96">
        <f t="shared" ref="D326:E326" si="176">SUM(D321:D325)</f>
        <v>0</v>
      </c>
      <c r="E326" s="96">
        <f t="shared" si="176"/>
        <v>0</v>
      </c>
      <c r="F326" s="102">
        <f>SUM(F321:F325)</f>
        <v>0</v>
      </c>
      <c r="G326" s="96">
        <f>SUM(G321:G325)</f>
        <v>0</v>
      </c>
      <c r="H326" s="96">
        <f>SUM(H321:H325)</f>
        <v>0</v>
      </c>
      <c r="I326" s="102">
        <f>SUM(I321:I325)</f>
        <v>0</v>
      </c>
      <c r="J326" s="114">
        <f t="shared" si="174"/>
        <v>0</v>
      </c>
      <c r="K326" s="29"/>
      <c r="L326" s="96">
        <f t="shared" ref="L326:R326" si="177">SUM(L321:L325)</f>
        <v>0</v>
      </c>
      <c r="M326" s="96">
        <f t="shared" si="177"/>
        <v>0</v>
      </c>
      <c r="N326" s="96">
        <f t="shared" si="177"/>
        <v>0</v>
      </c>
      <c r="O326" s="96">
        <f t="shared" si="177"/>
        <v>0</v>
      </c>
      <c r="P326" s="96">
        <f t="shared" si="177"/>
        <v>0</v>
      </c>
      <c r="Q326" s="96">
        <f t="shared" si="177"/>
        <v>0</v>
      </c>
      <c r="R326" s="96">
        <f t="shared" si="177"/>
        <v>0</v>
      </c>
      <c r="S326" s="96">
        <f>SUM(S321:S325)</f>
        <v>0</v>
      </c>
      <c r="T326" s="89"/>
      <c r="U326" s="87"/>
      <c r="V326" s="87"/>
      <c r="W326" s="87"/>
      <c r="X326" s="93"/>
      <c r="Y326" s="93"/>
      <c r="Z326" s="57"/>
      <c r="AA326" s="57"/>
      <c r="AB326" s="57"/>
      <c r="AC326" s="57"/>
    </row>
    <row r="327" spans="1:29" ht="15" x14ac:dyDescent="0.25">
      <c r="A327" s="33"/>
      <c r="B327" s="5"/>
      <c r="C327" s="5"/>
      <c r="D327" s="6"/>
      <c r="E327" s="6"/>
      <c r="F327" s="6"/>
      <c r="G327" s="6"/>
      <c r="H327" s="6"/>
      <c r="I327" s="6"/>
      <c r="J327" s="116"/>
      <c r="K327" s="28"/>
      <c r="L327" s="6"/>
      <c r="M327" s="6"/>
      <c r="N327" s="6"/>
      <c r="O327" s="6"/>
      <c r="P327" s="6"/>
      <c r="Q327" s="6"/>
      <c r="R327" s="6"/>
      <c r="S327" s="6"/>
      <c r="T327" s="89"/>
      <c r="U327" s="87"/>
      <c r="V327" s="87"/>
      <c r="W327" s="87"/>
      <c r="X327" s="93"/>
      <c r="Y327" s="93"/>
      <c r="Z327" s="57"/>
      <c r="AA327" s="57"/>
      <c r="AB327" s="57"/>
      <c r="AC327" s="57"/>
    </row>
    <row r="328" spans="1:29" ht="28.2" thickBot="1" x14ac:dyDescent="0.3">
      <c r="A328" s="33"/>
      <c r="B328" s="133" t="s">
        <v>26</v>
      </c>
      <c r="C328" s="134"/>
      <c r="D328" s="51" t="s">
        <v>13</v>
      </c>
      <c r="E328" s="51" t="s">
        <v>14</v>
      </c>
      <c r="F328" s="52" t="s">
        <v>11</v>
      </c>
      <c r="G328" s="51" t="s">
        <v>13</v>
      </c>
      <c r="H328" s="51" t="s">
        <v>14</v>
      </c>
      <c r="I328" s="52" t="s">
        <v>11</v>
      </c>
      <c r="J328" s="117" t="s">
        <v>1055</v>
      </c>
      <c r="K328" s="28"/>
      <c r="L328" s="132"/>
      <c r="M328" s="132"/>
      <c r="N328" s="132"/>
      <c r="O328" s="132"/>
      <c r="P328" s="132"/>
      <c r="Q328" s="132"/>
      <c r="R328" s="132"/>
      <c r="S328" s="106"/>
      <c r="T328" s="89"/>
      <c r="U328" s="87"/>
      <c r="V328" s="87"/>
      <c r="W328" s="87"/>
      <c r="X328" s="93"/>
      <c r="Y328" s="93"/>
      <c r="Z328" s="57"/>
      <c r="AA328" s="57"/>
      <c r="AB328" s="57"/>
      <c r="AC328" s="57"/>
    </row>
    <row r="329" spans="1:29" ht="16.05" customHeight="1" x14ac:dyDescent="0.25">
      <c r="A329" s="33" t="str">
        <f>$B$4</f>
        <v>01 Allan Hancock</v>
      </c>
      <c r="B329" s="143" t="s">
        <v>27</v>
      </c>
      <c r="C329" s="144"/>
      <c r="D329" s="1">
        <v>0</v>
      </c>
      <c r="E329" s="1">
        <v>0</v>
      </c>
      <c r="F329" s="99">
        <f>SUM(D329:E329)</f>
        <v>0</v>
      </c>
      <c r="G329" s="1">
        <v>0</v>
      </c>
      <c r="H329" s="1">
        <v>0</v>
      </c>
      <c r="I329" s="99">
        <f>SUM(G329:H329)</f>
        <v>0</v>
      </c>
      <c r="J329" s="114">
        <f>IF(F329-I329=0,0,IF(F329-I329&gt;0,TEXT(ABS(F329-I329),"$#,###")&amp;" ▼",TEXT(ABS(F329-I329),"$#,###")&amp;" ▲"))</f>
        <v>0</v>
      </c>
      <c r="K329" s="28" t="s">
        <v>1052</v>
      </c>
      <c r="L329" s="125"/>
      <c r="M329" s="125"/>
      <c r="N329" s="125"/>
      <c r="O329" s="125"/>
      <c r="P329" s="125"/>
      <c r="Q329" s="125"/>
      <c r="R329" s="125"/>
      <c r="S329" s="98"/>
      <c r="T329" s="89" t="str">
        <f>T325</f>
        <v/>
      </c>
      <c r="U329" s="87" t="e">
        <f>U325</f>
        <v>#N/A</v>
      </c>
      <c r="V329" s="87" t="str">
        <f ca="1">V325</f>
        <v>01-Allan-Hancock_171211155522</v>
      </c>
      <c r="W329" s="87" t="str">
        <f ca="1">W325</f>
        <v>Copy of aebg_consortiumexpenditures_160722.xlsm</v>
      </c>
      <c r="X329" s="93"/>
      <c r="Y329" s="93"/>
      <c r="Z329" s="57"/>
      <c r="AA329" s="57"/>
      <c r="AB329" s="57"/>
      <c r="AC329" s="57"/>
    </row>
    <row r="330" spans="1:29" ht="16.05" customHeight="1" x14ac:dyDescent="0.25">
      <c r="A330" s="33" t="str">
        <f>$B$4</f>
        <v>01 Allan Hancock</v>
      </c>
      <c r="B330" s="135" t="s">
        <v>28</v>
      </c>
      <c r="C330" s="136"/>
      <c r="D330" s="2">
        <v>0</v>
      </c>
      <c r="E330" s="2">
        <v>0</v>
      </c>
      <c r="F330" s="100">
        <f t="shared" ref="F330:F336" si="178">SUM(D330:E330)</f>
        <v>0</v>
      </c>
      <c r="G330" s="2">
        <v>0</v>
      </c>
      <c r="H330" s="2">
        <v>0</v>
      </c>
      <c r="I330" s="100">
        <f t="shared" ref="I330:I336" si="179">SUM(G330:H330)</f>
        <v>0</v>
      </c>
      <c r="J330" s="114">
        <f t="shared" ref="J330:J337" si="180">IF(F330-I330=0,0,IF(F330-I330&gt;0,TEXT(ABS(F330-I330),"$#,###")&amp;" ▼",TEXT(ABS(F330-I330),"$#,###")&amp;" ▲"))</f>
        <v>0</v>
      </c>
      <c r="K330" s="28" t="s">
        <v>1052</v>
      </c>
      <c r="L330" s="125"/>
      <c r="M330" s="125"/>
      <c r="N330" s="125"/>
      <c r="O330" s="125"/>
      <c r="P330" s="125"/>
      <c r="Q330" s="125"/>
      <c r="R330" s="125"/>
      <c r="S330" s="98"/>
      <c r="T330" s="89" t="str">
        <f t="shared" ref="T330:W336" si="181">T329</f>
        <v/>
      </c>
      <c r="U330" s="87" t="e">
        <f t="shared" si="181"/>
        <v>#N/A</v>
      </c>
      <c r="V330" s="87" t="str">
        <f t="shared" ca="1" si="181"/>
        <v>01-Allan-Hancock_171211155522</v>
      </c>
      <c r="W330" s="87" t="str">
        <f t="shared" ca="1" si="181"/>
        <v>Copy of aebg_consortiumexpenditures_160722.xlsm</v>
      </c>
      <c r="X330" s="93"/>
      <c r="Y330" s="93"/>
      <c r="Z330" s="57"/>
      <c r="AA330" s="57"/>
      <c r="AB330" s="57"/>
      <c r="AC330" s="57"/>
    </row>
    <row r="331" spans="1:29" ht="16.05" customHeight="1" x14ac:dyDescent="0.25">
      <c r="A331" s="33" t="str">
        <f t="shared" ref="A331:A336" si="182">A330</f>
        <v>01 Allan Hancock</v>
      </c>
      <c r="B331" s="135" t="s">
        <v>29</v>
      </c>
      <c r="C331" s="136"/>
      <c r="D331" s="2">
        <v>0</v>
      </c>
      <c r="E331" s="2">
        <v>0</v>
      </c>
      <c r="F331" s="100">
        <f t="shared" si="178"/>
        <v>0</v>
      </c>
      <c r="G331" s="2">
        <v>0</v>
      </c>
      <c r="H331" s="2">
        <v>0</v>
      </c>
      <c r="I331" s="100">
        <f t="shared" si="179"/>
        <v>0</v>
      </c>
      <c r="J331" s="114">
        <f t="shared" si="180"/>
        <v>0</v>
      </c>
      <c r="K331" s="28" t="s">
        <v>1052</v>
      </c>
      <c r="L331" s="125"/>
      <c r="M331" s="125"/>
      <c r="N331" s="125"/>
      <c r="O331" s="125"/>
      <c r="P331" s="125"/>
      <c r="Q331" s="125"/>
      <c r="R331" s="125"/>
      <c r="S331" s="98"/>
      <c r="T331" s="89" t="str">
        <f t="shared" si="181"/>
        <v/>
      </c>
      <c r="U331" s="87" t="e">
        <f t="shared" si="181"/>
        <v>#N/A</v>
      </c>
      <c r="V331" s="87" t="str">
        <f t="shared" ca="1" si="181"/>
        <v>01-Allan-Hancock_171211155522</v>
      </c>
      <c r="W331" s="87" t="str">
        <f t="shared" ca="1" si="181"/>
        <v>Copy of aebg_consortiumexpenditures_160722.xlsm</v>
      </c>
      <c r="X331" s="93"/>
      <c r="Y331" s="93"/>
      <c r="Z331" s="57"/>
      <c r="AA331" s="57"/>
      <c r="AB331" s="57"/>
      <c r="AC331" s="57"/>
    </row>
    <row r="332" spans="1:29" ht="16.05" customHeight="1" x14ac:dyDescent="0.25">
      <c r="A332" s="33" t="str">
        <f t="shared" si="182"/>
        <v>01 Allan Hancock</v>
      </c>
      <c r="B332" s="135" t="s">
        <v>30</v>
      </c>
      <c r="C332" s="136"/>
      <c r="D332" s="1">
        <v>0</v>
      </c>
      <c r="E332" s="1">
        <v>0</v>
      </c>
      <c r="F332" s="100">
        <f t="shared" si="178"/>
        <v>0</v>
      </c>
      <c r="G332" s="1">
        <v>0</v>
      </c>
      <c r="H332" s="1">
        <v>0</v>
      </c>
      <c r="I332" s="100">
        <f t="shared" si="179"/>
        <v>0</v>
      </c>
      <c r="J332" s="114">
        <f t="shared" si="180"/>
        <v>0</v>
      </c>
      <c r="K332" s="28" t="s">
        <v>1052</v>
      </c>
      <c r="L332" s="125"/>
      <c r="M332" s="125"/>
      <c r="N332" s="125"/>
      <c r="O332" s="125"/>
      <c r="P332" s="125"/>
      <c r="Q332" s="125"/>
      <c r="R332" s="125"/>
      <c r="S332" s="98"/>
      <c r="T332" s="89" t="str">
        <f t="shared" si="181"/>
        <v/>
      </c>
      <c r="U332" s="87" t="e">
        <f t="shared" si="181"/>
        <v>#N/A</v>
      </c>
      <c r="V332" s="87" t="str">
        <f t="shared" ca="1" si="181"/>
        <v>01-Allan-Hancock_171211155522</v>
      </c>
      <c r="W332" s="87" t="str">
        <f t="shared" ca="1" si="181"/>
        <v>Copy of aebg_consortiumexpenditures_160722.xlsm</v>
      </c>
      <c r="X332" s="93"/>
      <c r="Y332" s="93"/>
      <c r="Z332" s="57"/>
      <c r="AA332" s="57"/>
      <c r="AB332" s="57"/>
      <c r="AC332" s="57"/>
    </row>
    <row r="333" spans="1:29" ht="16.05" customHeight="1" x14ac:dyDescent="0.25">
      <c r="A333" s="33" t="str">
        <f t="shared" si="182"/>
        <v>01 Allan Hancock</v>
      </c>
      <c r="B333" s="135" t="s">
        <v>31</v>
      </c>
      <c r="C333" s="136"/>
      <c r="D333" s="2">
        <v>0</v>
      </c>
      <c r="E333" s="2">
        <v>0</v>
      </c>
      <c r="F333" s="100">
        <f t="shared" si="178"/>
        <v>0</v>
      </c>
      <c r="G333" s="2">
        <v>0</v>
      </c>
      <c r="H333" s="2">
        <v>0</v>
      </c>
      <c r="I333" s="100">
        <f t="shared" si="179"/>
        <v>0</v>
      </c>
      <c r="J333" s="114">
        <f t="shared" si="180"/>
        <v>0</v>
      </c>
      <c r="K333" s="28" t="s">
        <v>1052</v>
      </c>
      <c r="L333" s="125"/>
      <c r="M333" s="125"/>
      <c r="N333" s="125"/>
      <c r="O333" s="125"/>
      <c r="P333" s="125"/>
      <c r="Q333" s="125"/>
      <c r="R333" s="125"/>
      <c r="S333" s="98"/>
      <c r="T333" s="89" t="str">
        <f t="shared" si="181"/>
        <v/>
      </c>
      <c r="U333" s="87" t="e">
        <f t="shared" si="181"/>
        <v>#N/A</v>
      </c>
      <c r="V333" s="87" t="str">
        <f t="shared" ca="1" si="181"/>
        <v>01-Allan-Hancock_171211155522</v>
      </c>
      <c r="W333" s="87" t="str">
        <f t="shared" ca="1" si="181"/>
        <v>Copy of aebg_consortiumexpenditures_160722.xlsm</v>
      </c>
      <c r="X333" s="93"/>
      <c r="Y333" s="93"/>
      <c r="Z333" s="57"/>
      <c r="AA333" s="57"/>
      <c r="AB333" s="57"/>
      <c r="AC333" s="57"/>
    </row>
    <row r="334" spans="1:29" ht="16.05" customHeight="1" x14ac:dyDescent="0.25">
      <c r="A334" s="33" t="str">
        <f t="shared" si="182"/>
        <v>01 Allan Hancock</v>
      </c>
      <c r="B334" s="135" t="s">
        <v>32</v>
      </c>
      <c r="C334" s="136"/>
      <c r="D334" s="2">
        <v>0</v>
      </c>
      <c r="E334" s="2">
        <v>0</v>
      </c>
      <c r="F334" s="100">
        <f t="shared" si="178"/>
        <v>0</v>
      </c>
      <c r="G334" s="2">
        <v>0</v>
      </c>
      <c r="H334" s="2">
        <v>0</v>
      </c>
      <c r="I334" s="100">
        <f t="shared" si="179"/>
        <v>0</v>
      </c>
      <c r="J334" s="114">
        <f t="shared" si="180"/>
        <v>0</v>
      </c>
      <c r="K334" s="28" t="s">
        <v>1052</v>
      </c>
      <c r="L334" s="125"/>
      <c r="M334" s="125"/>
      <c r="N334" s="125"/>
      <c r="O334" s="125"/>
      <c r="P334" s="125"/>
      <c r="Q334" s="125"/>
      <c r="R334" s="125"/>
      <c r="S334" s="66"/>
      <c r="T334" s="89" t="str">
        <f t="shared" si="181"/>
        <v/>
      </c>
      <c r="U334" s="87" t="e">
        <f t="shared" si="181"/>
        <v>#N/A</v>
      </c>
      <c r="V334" s="87" t="str">
        <f t="shared" ca="1" si="181"/>
        <v>01-Allan-Hancock_171211155522</v>
      </c>
      <c r="W334" s="87" t="str">
        <f t="shared" ca="1" si="181"/>
        <v>Copy of aebg_consortiumexpenditures_160722.xlsm</v>
      </c>
      <c r="X334" s="93"/>
      <c r="Y334" s="93"/>
      <c r="Z334" s="57"/>
      <c r="AA334" s="57"/>
      <c r="AB334" s="57"/>
      <c r="AC334" s="57"/>
    </row>
    <row r="335" spans="1:29" ht="16.05" customHeight="1" x14ac:dyDescent="0.25">
      <c r="A335" s="33" t="str">
        <f t="shared" si="182"/>
        <v>01 Allan Hancock</v>
      </c>
      <c r="B335" s="135" t="s">
        <v>33</v>
      </c>
      <c r="C335" s="136"/>
      <c r="D335" s="2">
        <v>0</v>
      </c>
      <c r="E335" s="2">
        <v>0</v>
      </c>
      <c r="F335" s="100">
        <f t="shared" si="178"/>
        <v>0</v>
      </c>
      <c r="G335" s="2">
        <v>0</v>
      </c>
      <c r="H335" s="2">
        <v>0</v>
      </c>
      <c r="I335" s="100">
        <f t="shared" si="179"/>
        <v>0</v>
      </c>
      <c r="J335" s="114">
        <f t="shared" si="180"/>
        <v>0</v>
      </c>
      <c r="K335" s="28" t="s">
        <v>1052</v>
      </c>
      <c r="L335" s="125"/>
      <c r="M335" s="125"/>
      <c r="N335" s="125"/>
      <c r="O335" s="125"/>
      <c r="P335" s="125"/>
      <c r="Q335" s="125"/>
      <c r="R335" s="125"/>
      <c r="S335" s="111" t="s">
        <v>37</v>
      </c>
      <c r="T335" s="89" t="str">
        <f t="shared" si="181"/>
        <v/>
      </c>
      <c r="U335" s="87" t="e">
        <f t="shared" si="181"/>
        <v>#N/A</v>
      </c>
      <c r="V335" s="87" t="str">
        <f t="shared" ca="1" si="181"/>
        <v>01-Allan-Hancock_171211155522</v>
      </c>
      <c r="W335" s="87" t="str">
        <f t="shared" ca="1" si="181"/>
        <v>Copy of aebg_consortiumexpenditures_160722.xlsm</v>
      </c>
      <c r="X335" s="93"/>
      <c r="Y335" s="93"/>
      <c r="Z335" s="57"/>
      <c r="AA335" s="57"/>
      <c r="AB335" s="57"/>
      <c r="AC335" s="57"/>
    </row>
    <row r="336" spans="1:29" ht="16.95" customHeight="1" thickBot="1" x14ac:dyDescent="0.3">
      <c r="A336" s="33" t="str">
        <f t="shared" si="182"/>
        <v>01 Allan Hancock</v>
      </c>
      <c r="B336" s="147" t="s">
        <v>1070</v>
      </c>
      <c r="C336" s="148"/>
      <c r="D336" s="3">
        <v>0</v>
      </c>
      <c r="E336" s="4">
        <v>0</v>
      </c>
      <c r="F336" s="101">
        <f t="shared" si="178"/>
        <v>0</v>
      </c>
      <c r="G336" s="3">
        <v>0</v>
      </c>
      <c r="H336" s="4">
        <v>0</v>
      </c>
      <c r="I336" s="101">
        <f t="shared" si="179"/>
        <v>0</v>
      </c>
      <c r="J336" s="115">
        <f t="shared" si="180"/>
        <v>0</v>
      </c>
      <c r="K336" s="28" t="s">
        <v>1052</v>
      </c>
      <c r="L336" s="125"/>
      <c r="M336" s="125"/>
      <c r="N336" s="125"/>
      <c r="O336" s="125"/>
      <c r="P336" s="125"/>
      <c r="Q336" s="125"/>
      <c r="R336" s="125"/>
      <c r="S336" s="112" t="s">
        <v>1066</v>
      </c>
      <c r="T336" s="89" t="str">
        <f t="shared" si="181"/>
        <v/>
      </c>
      <c r="U336" s="87" t="e">
        <f t="shared" si="181"/>
        <v>#N/A</v>
      </c>
      <c r="V336" s="87" t="str">
        <f t="shared" ca="1" si="181"/>
        <v>01-Allan-Hancock_171211155522</v>
      </c>
      <c r="W336" s="87" t="str">
        <f t="shared" ca="1" si="181"/>
        <v>Copy of aebg_consortiumexpenditures_160722.xlsm</v>
      </c>
      <c r="X336" s="93"/>
      <c r="Y336" s="93"/>
      <c r="Z336" s="57"/>
      <c r="AA336" s="57"/>
      <c r="AB336" s="57"/>
      <c r="AC336" s="57"/>
    </row>
    <row r="337" spans="1:29" thickTop="1" x14ac:dyDescent="0.25">
      <c r="B337" s="8" t="s">
        <v>11</v>
      </c>
      <c r="C337" s="9"/>
      <c r="D337" s="96">
        <f t="shared" ref="D337:I337" si="183">SUM(D329:D336)</f>
        <v>0</v>
      </c>
      <c r="E337" s="96">
        <f t="shared" si="183"/>
        <v>0</v>
      </c>
      <c r="F337" s="102">
        <f t="shared" si="183"/>
        <v>0</v>
      </c>
      <c r="G337" s="96">
        <f t="shared" si="183"/>
        <v>0</v>
      </c>
      <c r="H337" s="96">
        <f t="shared" si="183"/>
        <v>0</v>
      </c>
      <c r="I337" s="102">
        <f t="shared" si="183"/>
        <v>0</v>
      </c>
      <c r="J337" s="114">
        <f t="shared" si="180"/>
        <v>0</v>
      </c>
      <c r="K337" s="30"/>
      <c r="L337" s="124"/>
      <c r="M337" s="124"/>
      <c r="N337" s="124"/>
      <c r="O337" s="124"/>
      <c r="P337" s="124"/>
      <c r="Q337" s="124"/>
      <c r="R337" s="124"/>
      <c r="S337" s="11" t="s">
        <v>1067</v>
      </c>
      <c r="T337" s="89" t="str">
        <f>T336</f>
        <v/>
      </c>
      <c r="U337" s="87" t="e">
        <f>U336</f>
        <v>#N/A</v>
      </c>
      <c r="V337" s="87" t="str">
        <f ca="1">Sheet1!$B$8</f>
        <v>01-Allan-Hancock_171211155522</v>
      </c>
      <c r="W337" s="87" t="str">
        <f ca="1">Sheet1!$B$10</f>
        <v>Copy of aebg_consortiumexpenditures_160722.xlsm</v>
      </c>
      <c r="X337" s="93"/>
      <c r="Y337" s="93"/>
      <c r="Z337" s="57"/>
      <c r="AA337" s="57"/>
      <c r="AB337" s="57"/>
      <c r="AC337" s="57"/>
    </row>
    <row r="339" spans="1:29" ht="30.6" thickBot="1" x14ac:dyDescent="0.35">
      <c r="M339" s="24"/>
      <c r="N339" s="24"/>
      <c r="O339" s="113"/>
      <c r="P339" s="113"/>
      <c r="Q339" s="107" t="s">
        <v>1063</v>
      </c>
      <c r="R339" s="107" t="s">
        <v>1064</v>
      </c>
      <c r="S339" s="107" t="s">
        <v>1065</v>
      </c>
    </row>
    <row r="340" spans="1:29" ht="28.2" x14ac:dyDescent="0.25">
      <c r="A340" s="76" t="s">
        <v>1027</v>
      </c>
      <c r="B340" s="21" t="str">
        <f>IFERROR(VLOOKUP(9,Sheet1!F:G,2,FALSE),"")</f>
        <v/>
      </c>
      <c r="C340" s="21"/>
      <c r="D340" s="103"/>
      <c r="E340" s="103"/>
      <c r="F340" s="103"/>
      <c r="G340" s="18"/>
      <c r="M340" s="24"/>
      <c r="N340" s="24"/>
      <c r="O340" s="155" t="s">
        <v>56</v>
      </c>
      <c r="P340" s="155"/>
      <c r="Q340" s="108" t="str">
        <f>R340</f>
        <v/>
      </c>
      <c r="R340" s="108" t="str">
        <f>IFERROR(INDEX(Sheet1!H:H,MATCH(U348,Sheet1!E:E,0)),"")</f>
        <v/>
      </c>
      <c r="S340" s="108" t="str">
        <f>IFERROR(INDEX(Sheet1!J:J,MATCH(U348,Sheet1!E:E,0)),"")</f>
        <v/>
      </c>
      <c r="X340" s="93"/>
      <c r="Y340" s="93"/>
      <c r="Z340" s="57"/>
      <c r="AA340" s="57"/>
      <c r="AB340" s="57"/>
      <c r="AC340" s="57"/>
    </row>
    <row r="341" spans="1:29" ht="25.95" customHeight="1" x14ac:dyDescent="0.25">
      <c r="B341" s="12"/>
      <c r="D341" s="11"/>
      <c r="E341" s="11"/>
      <c r="F341" s="11"/>
      <c r="G341" s="11"/>
      <c r="M341" s="24"/>
      <c r="N341" s="24"/>
      <c r="O341" s="156" t="s">
        <v>2</v>
      </c>
      <c r="P341" s="156"/>
      <c r="Q341" s="109" t="e">
        <f>IF(Q340=F355," - ",IF(Q340-F355&gt;0,TEXT(Q340-F355,"$#,###")&amp;" ▼",TEXT(ABS(Q340-F355),"$#,###")&amp;" ▲"))</f>
        <v>#VALUE!</v>
      </c>
      <c r="R341" s="109" t="e">
        <f>IF(I355=R340," - ",IF(R340-I355&gt;0,TEXT(R340-I355,"$#,###")&amp;" ▼",TEXT(ABS(R340-I355),"$#,###")&amp;" ▲"))</f>
        <v>#VALUE!</v>
      </c>
      <c r="S341" s="109" t="e">
        <f>IF(L355=S340," - ",IF(S340-L355&gt;0,TEXT(S340-L355,"$#,###")&amp;" ▼",TEXT(ABS(S340-L355),"$#,###")&amp;" ▲"))</f>
        <v>#VALUE!</v>
      </c>
      <c r="X341" s="93"/>
      <c r="Y341" s="93"/>
      <c r="Z341" s="57"/>
      <c r="AA341" s="57"/>
      <c r="AB341" s="57"/>
      <c r="AC341" s="57"/>
    </row>
    <row r="342" spans="1:29" ht="25.95" customHeight="1" x14ac:dyDescent="0.25">
      <c r="B342" s="7"/>
      <c r="C342" s="152" t="str">
        <f>IF(ISNA(Sheet1!B345),"Please select from the list of member agencies affiliated with the selected Consortium","")</f>
        <v/>
      </c>
      <c r="D342" s="152"/>
      <c r="E342" s="152"/>
      <c r="F342" s="152"/>
      <c r="G342" s="152"/>
      <c r="H342" s="31"/>
      <c r="I342" s="31"/>
      <c r="J342" s="31"/>
      <c r="K342" s="31"/>
      <c r="L342" s="13"/>
      <c r="M342" s="24"/>
      <c r="N342" s="24"/>
      <c r="O342" s="156" t="s">
        <v>12</v>
      </c>
      <c r="P342" s="156"/>
      <c r="Q342" s="109" t="e">
        <f>IF(F363=Q340," - ",IF(Q340-F363&gt;0,TEXT(Q340-F363,"$#,###")&amp;" ▼",TEXT(ABS(Q340-F363),"$#,###")&amp;" ▲"))</f>
        <v>#VALUE!</v>
      </c>
      <c r="R342" s="109" t="e">
        <f>IF(I363=R340," - ",IF(R340-I363&gt;0,TEXT(R340-I363,"$#,###")&amp;" ▼",TEXT(ABS(R340-I363),"$#,###")&amp;" ▲"))</f>
        <v>#VALUE!</v>
      </c>
      <c r="S342" s="109" t="e">
        <f>IF(L363=S340," - ",IF(S340-L363&gt;0,TEXT(S340-L363,"$#,###")&amp;" ▼",TEXT(ABS(S340-L363),"$#,###")&amp;" ▲"))</f>
        <v>#VALUE!</v>
      </c>
      <c r="U342" s="81"/>
      <c r="V342" s="81"/>
      <c r="W342" s="81"/>
      <c r="X342" s="93"/>
      <c r="Y342" s="93"/>
      <c r="Z342" s="57"/>
      <c r="AA342" s="57"/>
      <c r="AB342" s="57"/>
      <c r="AC342" s="57"/>
    </row>
    <row r="343" spans="1:29" ht="25.95" customHeight="1" x14ac:dyDescent="0.25">
      <c r="B343" s="7"/>
      <c r="C343" s="48"/>
      <c r="D343" s="71"/>
      <c r="E343" s="71"/>
      <c r="F343" s="71"/>
      <c r="G343" s="71"/>
      <c r="H343" s="31"/>
      <c r="I343" s="31"/>
      <c r="J343" s="31"/>
      <c r="K343" s="31"/>
      <c r="L343" s="13"/>
      <c r="M343" s="24"/>
      <c r="N343" s="24"/>
      <c r="O343" s="154" t="s">
        <v>1052</v>
      </c>
      <c r="P343" s="154"/>
      <c r="Q343" s="110" t="e">
        <f>IF(F374=Q340," - ",IF(Q340-F374&gt;0,TEXT(Q340-F374,"$#,###")&amp;" ▼",TEXT(ABS(Q340-F374),"$#,###")&amp;" ▲"))</f>
        <v>#VALUE!</v>
      </c>
      <c r="R343" s="110" t="e">
        <f>IF(I374=R340," - ",IF(R340-I374&gt;0,TEXT(R340-I374,"$#,###")&amp;" ▼",TEXT(ABS(R340-I374),"$#,###")&amp;" ▲"))</f>
        <v>#VALUE!</v>
      </c>
      <c r="S343" s="110"/>
      <c r="U343" s="81"/>
      <c r="V343" s="81"/>
      <c r="W343" s="81"/>
      <c r="X343" s="93"/>
      <c r="Y343" s="93"/>
      <c r="Z343" s="57"/>
      <c r="AA343" s="57"/>
      <c r="AB343" s="57"/>
      <c r="AC343" s="57"/>
    </row>
    <row r="344" spans="1:29" ht="15" x14ac:dyDescent="0.25">
      <c r="U344" s="81"/>
      <c r="V344" s="81"/>
      <c r="W344" s="81"/>
      <c r="X344" s="93"/>
      <c r="Y344" s="93"/>
      <c r="Z344" s="57"/>
      <c r="AA344" s="57"/>
      <c r="AB344" s="57"/>
      <c r="AC344" s="57"/>
    </row>
    <row r="345" spans="1:29" ht="18" customHeight="1" x14ac:dyDescent="0.25">
      <c r="B345" s="14"/>
      <c r="D345" s="137" t="s">
        <v>60</v>
      </c>
      <c r="E345" s="138"/>
      <c r="F345" s="138"/>
      <c r="G345" s="138"/>
      <c r="H345" s="138"/>
      <c r="I345" s="138"/>
      <c r="J345" s="139"/>
      <c r="K345" s="27"/>
      <c r="L345" s="126" t="s">
        <v>67</v>
      </c>
      <c r="M345" s="127"/>
      <c r="N345" s="127"/>
      <c r="O345" s="127"/>
      <c r="P345" s="127"/>
      <c r="Q345" s="127"/>
      <c r="R345" s="127"/>
      <c r="S345" s="128"/>
      <c r="U345" s="81"/>
      <c r="V345" s="81"/>
      <c r="W345" s="81"/>
      <c r="X345" s="93"/>
      <c r="Y345" s="93"/>
      <c r="Z345" s="57"/>
      <c r="AA345" s="57"/>
      <c r="AB345" s="57"/>
      <c r="AC345" s="57"/>
    </row>
    <row r="346" spans="1:29" ht="15" x14ac:dyDescent="0.25">
      <c r="A346" s="15"/>
      <c r="B346" s="17"/>
      <c r="C346" s="17"/>
      <c r="D346" s="140" t="s">
        <v>1053</v>
      </c>
      <c r="E346" s="140"/>
      <c r="F346" s="140"/>
      <c r="G346" s="140" t="s">
        <v>1054</v>
      </c>
      <c r="H346" s="140"/>
      <c r="I346" s="140"/>
      <c r="J346" s="141" t="s">
        <v>1055</v>
      </c>
      <c r="K346" s="28"/>
      <c r="L346" s="129"/>
      <c r="M346" s="130"/>
      <c r="N346" s="130"/>
      <c r="O346" s="130"/>
      <c r="P346" s="130"/>
      <c r="Q346" s="130"/>
      <c r="R346" s="130"/>
      <c r="S346" s="131"/>
      <c r="T346" s="83"/>
      <c r="U346" s="84"/>
      <c r="V346" s="84"/>
      <c r="W346" s="84"/>
      <c r="X346" s="93"/>
      <c r="Y346" s="93"/>
      <c r="Z346" s="57"/>
      <c r="AA346" s="57"/>
      <c r="AB346" s="57"/>
      <c r="AC346" s="57"/>
    </row>
    <row r="347" spans="1:29" ht="28.2" thickBot="1" x14ac:dyDescent="0.3">
      <c r="A347" s="32"/>
      <c r="B347" s="133" t="s">
        <v>2</v>
      </c>
      <c r="C347" s="134"/>
      <c r="D347" s="49" t="s">
        <v>13</v>
      </c>
      <c r="E347" s="49" t="s">
        <v>14</v>
      </c>
      <c r="F347" s="50" t="s">
        <v>11</v>
      </c>
      <c r="G347" s="49" t="s">
        <v>13</v>
      </c>
      <c r="H347" s="49" t="s">
        <v>14</v>
      </c>
      <c r="I347" s="50" t="s">
        <v>11</v>
      </c>
      <c r="J347" s="142"/>
      <c r="K347" s="28"/>
      <c r="L347" s="51" t="s">
        <v>15</v>
      </c>
      <c r="M347" s="51" t="s">
        <v>16</v>
      </c>
      <c r="N347" s="51" t="s">
        <v>17</v>
      </c>
      <c r="O347" s="51" t="s">
        <v>18</v>
      </c>
      <c r="P347" s="51" t="s">
        <v>19</v>
      </c>
      <c r="Q347" s="51" t="s">
        <v>20</v>
      </c>
      <c r="R347" s="51" t="s">
        <v>1062</v>
      </c>
      <c r="S347" s="72" t="s">
        <v>11</v>
      </c>
      <c r="T347" s="89"/>
      <c r="U347" s="87"/>
      <c r="V347" s="87"/>
      <c r="W347" s="87"/>
      <c r="X347" s="93"/>
      <c r="Y347" s="93"/>
      <c r="Z347" s="57"/>
      <c r="AA347" s="57"/>
      <c r="AB347" s="57"/>
      <c r="AC347" s="57"/>
    </row>
    <row r="348" spans="1:29" ht="16.05" customHeight="1" x14ac:dyDescent="0.25">
      <c r="A348" s="33" t="str">
        <f t="shared" ref="A348:A354" si="184">$B$4</f>
        <v>01 Allan Hancock</v>
      </c>
      <c r="B348" s="143" t="s">
        <v>1</v>
      </c>
      <c r="C348" s="144"/>
      <c r="D348" s="1">
        <v>0</v>
      </c>
      <c r="E348" s="1">
        <v>0</v>
      </c>
      <c r="F348" s="99">
        <f>SUM(D348:E348)</f>
        <v>0</v>
      </c>
      <c r="G348" s="1">
        <v>0</v>
      </c>
      <c r="H348" s="1">
        <v>0</v>
      </c>
      <c r="I348" s="99">
        <f>SUM(G348:H348)</f>
        <v>0</v>
      </c>
      <c r="J348" s="114">
        <f>IF(F348-I348=0,0,IF(F348-I348&gt;0,TEXT(ABS(F348-I348),"$#,###")&amp;" ▼",TEXT(ABS(F348-I348),"$#,###")&amp;" ▲"))</f>
        <v>0</v>
      </c>
      <c r="K348" s="28" t="s">
        <v>2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94">
        <f t="shared" ref="S348:S354" si="185">SUM(L348:R348)</f>
        <v>0</v>
      </c>
      <c r="T348" s="85" t="str">
        <f>B340</f>
        <v/>
      </c>
      <c r="U348" s="86" t="e">
        <f>INDEX(Sheet1!E:E,MATCH($B$4&amp;B340,Sheet1!D:D,0))</f>
        <v>#N/A</v>
      </c>
      <c r="V348" s="87" t="str">
        <f ca="1">Sheet1!$B$8</f>
        <v>01-Allan-Hancock_171211155522</v>
      </c>
      <c r="W348" s="87" t="str">
        <f ca="1">Sheet1!$B$10</f>
        <v>Copy of aebg_consortiumexpenditures_160722.xlsm</v>
      </c>
      <c r="X348" s="93"/>
      <c r="Y348" s="93"/>
      <c r="Z348" s="57"/>
      <c r="AA348" s="57"/>
      <c r="AB348" s="57"/>
      <c r="AC348" s="57"/>
    </row>
    <row r="349" spans="1:29" ht="16.05" customHeight="1" x14ac:dyDescent="0.25">
      <c r="A349" s="33" t="str">
        <f t="shared" si="184"/>
        <v>01 Allan Hancock</v>
      </c>
      <c r="B349" s="135" t="s">
        <v>5</v>
      </c>
      <c r="C349" s="136"/>
      <c r="D349" s="2">
        <v>0</v>
      </c>
      <c r="E349" s="2">
        <v>0</v>
      </c>
      <c r="F349" s="100">
        <f t="shared" ref="F349:F354" si="186">SUM(D349:E349)</f>
        <v>0</v>
      </c>
      <c r="G349" s="2">
        <v>0</v>
      </c>
      <c r="H349" s="2">
        <v>0</v>
      </c>
      <c r="I349" s="100">
        <f t="shared" ref="I349:I354" si="187">SUM(G349:H349)</f>
        <v>0</v>
      </c>
      <c r="J349" s="114">
        <f t="shared" ref="J349:J354" si="188">IF(F349-I349=0,0,IF(F349-I349&gt;0,TEXT(ABS(F349-I349),"$#,###")&amp;" ▼",TEXT(ABS(F349-I349),"$#,###")&amp;" ▲"))</f>
        <v>0</v>
      </c>
      <c r="K349" s="28" t="s">
        <v>2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94">
        <f t="shared" si="185"/>
        <v>0</v>
      </c>
      <c r="T349" s="89" t="str">
        <f t="shared" ref="T349:U354" si="189">T348</f>
        <v/>
      </c>
      <c r="U349" s="87" t="e">
        <f t="shared" si="189"/>
        <v>#N/A</v>
      </c>
      <c r="V349" s="87" t="str">
        <f ca="1">Sheet1!$B$8</f>
        <v>01-Allan-Hancock_171211155522</v>
      </c>
      <c r="W349" s="87" t="str">
        <f ca="1">Sheet1!$B$10</f>
        <v>Copy of aebg_consortiumexpenditures_160722.xlsm</v>
      </c>
      <c r="X349" s="93"/>
      <c r="Y349" s="93"/>
      <c r="Z349" s="57"/>
      <c r="AA349" s="57"/>
      <c r="AB349" s="57"/>
      <c r="AC349" s="57"/>
    </row>
    <row r="350" spans="1:29" ht="16.05" customHeight="1" x14ac:dyDescent="0.25">
      <c r="A350" s="33" t="str">
        <f t="shared" si="184"/>
        <v>01 Allan Hancock</v>
      </c>
      <c r="B350" s="135" t="s">
        <v>6</v>
      </c>
      <c r="C350" s="136"/>
      <c r="D350" s="2">
        <v>0</v>
      </c>
      <c r="E350" s="2">
        <v>0</v>
      </c>
      <c r="F350" s="100">
        <f t="shared" si="186"/>
        <v>0</v>
      </c>
      <c r="G350" s="2">
        <v>0</v>
      </c>
      <c r="H350" s="2">
        <v>0</v>
      </c>
      <c r="I350" s="100">
        <f t="shared" si="187"/>
        <v>0</v>
      </c>
      <c r="J350" s="114">
        <f t="shared" si="188"/>
        <v>0</v>
      </c>
      <c r="K350" s="28" t="s">
        <v>2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94">
        <f t="shared" si="185"/>
        <v>0</v>
      </c>
      <c r="T350" s="89" t="str">
        <f t="shared" si="189"/>
        <v/>
      </c>
      <c r="U350" s="87" t="e">
        <f t="shared" si="189"/>
        <v>#N/A</v>
      </c>
      <c r="V350" s="87" t="str">
        <f ca="1">Sheet1!$B$8</f>
        <v>01-Allan-Hancock_171211155522</v>
      </c>
      <c r="W350" s="87" t="str">
        <f ca="1">Sheet1!$B$10</f>
        <v>Copy of aebg_consortiumexpenditures_160722.xlsm</v>
      </c>
      <c r="X350" s="93"/>
      <c r="Y350" s="93"/>
      <c r="Z350" s="57"/>
      <c r="AA350" s="57"/>
      <c r="AB350" s="57"/>
      <c r="AC350" s="57"/>
    </row>
    <row r="351" spans="1:29" ht="16.05" customHeight="1" x14ac:dyDescent="0.25">
      <c r="A351" s="33" t="str">
        <f t="shared" si="184"/>
        <v>01 Allan Hancock</v>
      </c>
      <c r="B351" s="135" t="s">
        <v>7</v>
      </c>
      <c r="C351" s="136"/>
      <c r="D351" s="2">
        <v>0</v>
      </c>
      <c r="E351" s="2">
        <v>0</v>
      </c>
      <c r="F351" s="100">
        <f t="shared" si="186"/>
        <v>0</v>
      </c>
      <c r="G351" s="2">
        <v>0</v>
      </c>
      <c r="H351" s="2">
        <v>0</v>
      </c>
      <c r="I351" s="100">
        <f t="shared" si="187"/>
        <v>0</v>
      </c>
      <c r="J351" s="114">
        <f t="shared" si="188"/>
        <v>0</v>
      </c>
      <c r="K351" s="28" t="s">
        <v>2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94">
        <f t="shared" si="185"/>
        <v>0</v>
      </c>
      <c r="T351" s="89" t="str">
        <f t="shared" si="189"/>
        <v/>
      </c>
      <c r="U351" s="87" t="e">
        <f t="shared" si="189"/>
        <v>#N/A</v>
      </c>
      <c r="V351" s="87" t="str">
        <f ca="1">Sheet1!$B$8</f>
        <v>01-Allan-Hancock_171211155522</v>
      </c>
      <c r="W351" s="87" t="str">
        <f ca="1">Sheet1!$B$10</f>
        <v>Copy of aebg_consortiumexpenditures_160722.xlsm</v>
      </c>
      <c r="X351" s="93"/>
      <c r="Y351" s="93"/>
      <c r="Z351" s="57"/>
      <c r="AA351" s="57"/>
      <c r="AB351" s="57"/>
      <c r="AC351" s="57"/>
    </row>
    <row r="352" spans="1:29" ht="16.05" customHeight="1" x14ac:dyDescent="0.25">
      <c r="A352" s="33" t="str">
        <f t="shared" si="184"/>
        <v>01 Allan Hancock</v>
      </c>
      <c r="B352" s="135" t="s">
        <v>8</v>
      </c>
      <c r="C352" s="136"/>
      <c r="D352" s="2">
        <v>0</v>
      </c>
      <c r="E352" s="2">
        <v>0</v>
      </c>
      <c r="F352" s="100">
        <f t="shared" si="186"/>
        <v>0</v>
      </c>
      <c r="G352" s="2">
        <v>0</v>
      </c>
      <c r="H352" s="2">
        <v>0</v>
      </c>
      <c r="I352" s="100">
        <f t="shared" si="187"/>
        <v>0</v>
      </c>
      <c r="J352" s="114">
        <f t="shared" si="188"/>
        <v>0</v>
      </c>
      <c r="K352" s="28" t="s">
        <v>2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94">
        <f t="shared" si="185"/>
        <v>0</v>
      </c>
      <c r="T352" s="89" t="str">
        <f t="shared" si="189"/>
        <v/>
      </c>
      <c r="U352" s="87" t="e">
        <f t="shared" si="189"/>
        <v>#N/A</v>
      </c>
      <c r="V352" s="87" t="str">
        <f ca="1">Sheet1!$B$8</f>
        <v>01-Allan-Hancock_171211155522</v>
      </c>
      <c r="W352" s="87" t="str">
        <f ca="1">Sheet1!$B$10</f>
        <v>Copy of aebg_consortiumexpenditures_160722.xlsm</v>
      </c>
      <c r="X352" s="93"/>
      <c r="Y352" s="93"/>
      <c r="Z352" s="57"/>
      <c r="AA352" s="57"/>
      <c r="AB352" s="57"/>
      <c r="AC352" s="57"/>
    </row>
    <row r="353" spans="1:29" ht="16.05" customHeight="1" x14ac:dyDescent="0.25">
      <c r="A353" s="33" t="str">
        <f t="shared" si="184"/>
        <v>01 Allan Hancock</v>
      </c>
      <c r="B353" s="135" t="s">
        <v>9</v>
      </c>
      <c r="C353" s="136"/>
      <c r="D353" s="2">
        <v>0</v>
      </c>
      <c r="E353" s="2">
        <v>0</v>
      </c>
      <c r="F353" s="100">
        <f t="shared" si="186"/>
        <v>0</v>
      </c>
      <c r="G353" s="2">
        <v>0</v>
      </c>
      <c r="H353" s="2">
        <v>0</v>
      </c>
      <c r="I353" s="100">
        <f t="shared" si="187"/>
        <v>0</v>
      </c>
      <c r="J353" s="114">
        <f t="shared" si="188"/>
        <v>0</v>
      </c>
      <c r="K353" s="28" t="s">
        <v>2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94">
        <f t="shared" si="185"/>
        <v>0</v>
      </c>
      <c r="T353" s="89" t="str">
        <f t="shared" si="189"/>
        <v/>
      </c>
      <c r="U353" s="87" t="e">
        <f t="shared" si="189"/>
        <v>#N/A</v>
      </c>
      <c r="V353" s="87" t="str">
        <f ca="1">Sheet1!$B$8</f>
        <v>01-Allan-Hancock_171211155522</v>
      </c>
      <c r="W353" s="87" t="str">
        <f ca="1">Sheet1!$B$10</f>
        <v>Copy of aebg_consortiumexpenditures_160722.xlsm</v>
      </c>
      <c r="X353" s="93"/>
      <c r="Y353" s="93"/>
      <c r="Z353" s="57"/>
      <c r="AA353" s="57"/>
      <c r="AB353" s="57"/>
      <c r="AC353" s="57"/>
    </row>
    <row r="354" spans="1:29" ht="16.95" customHeight="1" thickBot="1" x14ac:dyDescent="0.3">
      <c r="A354" s="33" t="str">
        <f t="shared" si="184"/>
        <v>01 Allan Hancock</v>
      </c>
      <c r="B354" s="147" t="s">
        <v>10</v>
      </c>
      <c r="C354" s="148"/>
      <c r="D354" s="3">
        <v>0</v>
      </c>
      <c r="E354" s="4">
        <v>0</v>
      </c>
      <c r="F354" s="101">
        <f t="shared" si="186"/>
        <v>0</v>
      </c>
      <c r="G354" s="3">
        <v>0</v>
      </c>
      <c r="H354" s="4">
        <v>0</v>
      </c>
      <c r="I354" s="101">
        <f t="shared" si="187"/>
        <v>0</v>
      </c>
      <c r="J354" s="115">
        <f t="shared" si="188"/>
        <v>0</v>
      </c>
      <c r="K354" s="28" t="s">
        <v>2</v>
      </c>
      <c r="L354" s="3">
        <v>0</v>
      </c>
      <c r="M354" s="4">
        <v>0</v>
      </c>
      <c r="N354" s="3">
        <v>0</v>
      </c>
      <c r="O354" s="4">
        <v>0</v>
      </c>
      <c r="P354" s="3">
        <v>0</v>
      </c>
      <c r="Q354" s="4">
        <v>0</v>
      </c>
      <c r="R354" s="3">
        <v>0</v>
      </c>
      <c r="S354" s="95">
        <f t="shared" si="185"/>
        <v>0</v>
      </c>
      <c r="T354" s="89" t="str">
        <f t="shared" si="189"/>
        <v/>
      </c>
      <c r="U354" s="87" t="e">
        <f t="shared" si="189"/>
        <v>#N/A</v>
      </c>
      <c r="V354" s="87" t="str">
        <f ca="1">Sheet1!$B$8</f>
        <v>01-Allan-Hancock_171211155522</v>
      </c>
      <c r="W354" s="87" t="str">
        <f ca="1">Sheet1!$B$10</f>
        <v>Copy of aebg_consortiumexpenditures_160722.xlsm</v>
      </c>
      <c r="X354" s="93"/>
      <c r="Y354" s="93"/>
      <c r="Z354" s="57"/>
      <c r="AA354" s="57"/>
      <c r="AB354" s="57"/>
      <c r="AC354" s="57"/>
    </row>
    <row r="355" spans="1:29" thickTop="1" x14ac:dyDescent="0.25">
      <c r="A355" s="33"/>
      <c r="B355" s="149" t="s">
        <v>11</v>
      </c>
      <c r="C355" s="150"/>
      <c r="D355" s="96">
        <f t="shared" ref="D355:E355" si="190">SUM(D348:D354)</f>
        <v>0</v>
      </c>
      <c r="E355" s="96">
        <f t="shared" si="190"/>
        <v>0</v>
      </c>
      <c r="F355" s="102">
        <f>SUM(F348:F354)</f>
        <v>0</v>
      </c>
      <c r="G355" s="96">
        <f>SUM(G348:G354)</f>
        <v>0</v>
      </c>
      <c r="H355" s="96">
        <f>SUM(H348:H354)</f>
        <v>0</v>
      </c>
      <c r="I355" s="102">
        <f>SUM(I348:I354)</f>
        <v>0</v>
      </c>
      <c r="J355" s="114">
        <f>IF(F355-I355=0,0,IF(F355-I355&gt;0,TEXT(ABS(F355-I355),"$#,###")&amp;" ▼",TEXT(ABS(F355-I355),"$#,###")&amp;" ▲"))</f>
        <v>0</v>
      </c>
      <c r="K355" s="29"/>
      <c r="L355" s="96">
        <f t="shared" ref="L355:R355" si="191">SUM(L348:L354)</f>
        <v>0</v>
      </c>
      <c r="M355" s="96">
        <f t="shared" si="191"/>
        <v>0</v>
      </c>
      <c r="N355" s="96">
        <f t="shared" si="191"/>
        <v>0</v>
      </c>
      <c r="O355" s="96">
        <f t="shared" si="191"/>
        <v>0</v>
      </c>
      <c r="P355" s="96">
        <f t="shared" si="191"/>
        <v>0</v>
      </c>
      <c r="Q355" s="96">
        <f t="shared" si="191"/>
        <v>0</v>
      </c>
      <c r="R355" s="96">
        <f t="shared" si="191"/>
        <v>0</v>
      </c>
      <c r="S355" s="96">
        <f>SUM(S348:S354)</f>
        <v>0</v>
      </c>
      <c r="T355" s="89"/>
      <c r="U355" s="87"/>
      <c r="V355" s="87"/>
      <c r="W355" s="87"/>
      <c r="X355" s="93"/>
      <c r="Y355" s="93"/>
      <c r="Z355" s="57"/>
      <c r="AA355" s="57"/>
      <c r="AB355" s="57"/>
      <c r="AC355" s="57"/>
    </row>
    <row r="356" spans="1:29" ht="15" x14ac:dyDescent="0.25">
      <c r="A356" s="33"/>
      <c r="B356" s="5"/>
      <c r="C356" s="5"/>
      <c r="D356" s="6"/>
      <c r="E356" s="6"/>
      <c r="F356" s="6"/>
      <c r="G356" s="6"/>
      <c r="H356" s="6"/>
      <c r="I356" s="6"/>
      <c r="J356" s="116"/>
      <c r="K356" s="28"/>
      <c r="L356" s="6"/>
      <c r="M356" s="6"/>
      <c r="N356" s="6"/>
      <c r="O356" s="6"/>
      <c r="P356" s="6"/>
      <c r="Q356" s="6"/>
      <c r="R356" s="6"/>
      <c r="S356" s="6"/>
      <c r="T356" s="89"/>
      <c r="U356" s="87"/>
      <c r="V356" s="87"/>
      <c r="W356" s="87"/>
      <c r="X356" s="93"/>
      <c r="Y356" s="93"/>
      <c r="Z356" s="57"/>
      <c r="AA356" s="57"/>
      <c r="AB356" s="57"/>
      <c r="AC356" s="57"/>
    </row>
    <row r="357" spans="1:29" ht="28.2" thickBot="1" x14ac:dyDescent="0.3">
      <c r="A357" s="33"/>
      <c r="B357" s="133" t="s">
        <v>12</v>
      </c>
      <c r="C357" s="134"/>
      <c r="D357" s="51" t="s">
        <v>13</v>
      </c>
      <c r="E357" s="51" t="s">
        <v>14</v>
      </c>
      <c r="F357" s="52" t="s">
        <v>11</v>
      </c>
      <c r="G357" s="51" t="s">
        <v>13</v>
      </c>
      <c r="H357" s="51" t="s">
        <v>14</v>
      </c>
      <c r="I357" s="52" t="s">
        <v>11</v>
      </c>
      <c r="J357" s="117" t="s">
        <v>1055</v>
      </c>
      <c r="K357" s="28"/>
      <c r="L357" s="51" t="s">
        <v>15</v>
      </c>
      <c r="M357" s="51" t="s">
        <v>16</v>
      </c>
      <c r="N357" s="51" t="s">
        <v>17</v>
      </c>
      <c r="O357" s="51" t="s">
        <v>18</v>
      </c>
      <c r="P357" s="51" t="s">
        <v>19</v>
      </c>
      <c r="Q357" s="51" t="s">
        <v>20</v>
      </c>
      <c r="R357" s="51" t="s">
        <v>1062</v>
      </c>
      <c r="S357" s="72" t="s">
        <v>11</v>
      </c>
      <c r="T357" s="89"/>
      <c r="U357" s="87"/>
      <c r="V357" s="87"/>
      <c r="W357" s="87"/>
      <c r="X357" s="93"/>
      <c r="Y357" s="93"/>
      <c r="Z357" s="57"/>
      <c r="AA357" s="57"/>
      <c r="AB357" s="57"/>
      <c r="AC357" s="57"/>
    </row>
    <row r="358" spans="1:29" ht="16.05" customHeight="1" x14ac:dyDescent="0.25">
      <c r="A358" s="33" t="str">
        <f>$B$4</f>
        <v>01 Allan Hancock</v>
      </c>
      <c r="B358" s="143" t="s">
        <v>21</v>
      </c>
      <c r="C358" s="144"/>
      <c r="D358" s="1">
        <v>0</v>
      </c>
      <c r="E358" s="1">
        <v>0</v>
      </c>
      <c r="F358" s="99">
        <f>SUM(D358:E358)</f>
        <v>0</v>
      </c>
      <c r="G358" s="1">
        <v>0</v>
      </c>
      <c r="H358" s="1">
        <v>0</v>
      </c>
      <c r="I358" s="99">
        <f>SUM(G358:H358)</f>
        <v>0</v>
      </c>
      <c r="J358" s="114">
        <f>IF(F358-I358=0,0,IF(F358-I358&gt;0,TEXT(ABS(F358-I358),"$#,###")&amp;" ▼",TEXT(ABS(F358-I358),"$#,###")&amp;" ▲"))</f>
        <v>0</v>
      </c>
      <c r="K358" s="28" t="s">
        <v>12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97">
        <f>SUM(L358:R358)</f>
        <v>0</v>
      </c>
      <c r="T358" s="89" t="str">
        <f>T354</f>
        <v/>
      </c>
      <c r="U358" s="87" t="e">
        <f>U354</f>
        <v>#N/A</v>
      </c>
      <c r="V358" s="87" t="str">
        <f ca="1">V354</f>
        <v>01-Allan-Hancock_171211155522</v>
      </c>
      <c r="W358" s="87" t="str">
        <f ca="1">W354</f>
        <v>Copy of aebg_consortiumexpenditures_160722.xlsm</v>
      </c>
      <c r="X358" s="93"/>
      <c r="Y358" s="93"/>
      <c r="Z358" s="57"/>
      <c r="AA358" s="57"/>
      <c r="AB358" s="57"/>
      <c r="AC358" s="57"/>
    </row>
    <row r="359" spans="1:29" ht="16.05" customHeight="1" x14ac:dyDescent="0.25">
      <c r="A359" s="33" t="str">
        <f>$B$4</f>
        <v>01 Allan Hancock</v>
      </c>
      <c r="B359" s="135" t="s">
        <v>22</v>
      </c>
      <c r="C359" s="136"/>
      <c r="D359" s="2">
        <v>0</v>
      </c>
      <c r="E359" s="2">
        <v>0</v>
      </c>
      <c r="F359" s="99">
        <f t="shared" ref="F359:F362" si="192">SUM(D359:E359)</f>
        <v>0</v>
      </c>
      <c r="G359" s="2">
        <v>0</v>
      </c>
      <c r="H359" s="2">
        <v>0</v>
      </c>
      <c r="I359" s="100">
        <f t="shared" ref="I359:I362" si="193">SUM(G359:H359)</f>
        <v>0</v>
      </c>
      <c r="J359" s="114">
        <f t="shared" ref="J359:J363" si="194">IF(F359-I359=0,0,IF(F359-I359&gt;0,TEXT(ABS(F359-I359),"$#,###")&amp;" ▼",TEXT(ABS(F359-I359),"$#,###")&amp;" ▲"))</f>
        <v>0</v>
      </c>
      <c r="K359" s="28" t="s">
        <v>12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94">
        <f>SUM(L359:R359)</f>
        <v>0</v>
      </c>
      <c r="T359" s="89" t="str">
        <f t="shared" ref="T359:W362" si="195">T358</f>
        <v/>
      </c>
      <c r="U359" s="87" t="e">
        <f t="shared" si="195"/>
        <v>#N/A</v>
      </c>
      <c r="V359" s="87" t="str">
        <f t="shared" ca="1" si="195"/>
        <v>01-Allan-Hancock_171211155522</v>
      </c>
      <c r="W359" s="87" t="str">
        <f t="shared" ca="1" si="195"/>
        <v>Copy of aebg_consortiumexpenditures_160722.xlsm</v>
      </c>
      <c r="X359" s="93"/>
      <c r="Y359" s="93"/>
      <c r="Z359" s="57"/>
      <c r="AA359" s="57"/>
      <c r="AB359" s="57"/>
      <c r="AC359" s="57"/>
    </row>
    <row r="360" spans="1:29" ht="16.05" customHeight="1" x14ac:dyDescent="0.25">
      <c r="A360" s="33" t="str">
        <f>$B$4</f>
        <v>01 Allan Hancock</v>
      </c>
      <c r="B360" s="135" t="s">
        <v>23</v>
      </c>
      <c r="C360" s="136"/>
      <c r="D360" s="2">
        <v>0</v>
      </c>
      <c r="E360" s="2">
        <v>0</v>
      </c>
      <c r="F360" s="99">
        <f t="shared" si="192"/>
        <v>0</v>
      </c>
      <c r="G360" s="2">
        <v>0</v>
      </c>
      <c r="H360" s="2">
        <v>0</v>
      </c>
      <c r="I360" s="100">
        <f t="shared" si="193"/>
        <v>0</v>
      </c>
      <c r="J360" s="114">
        <f t="shared" si="194"/>
        <v>0</v>
      </c>
      <c r="K360" s="28" t="s">
        <v>12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94">
        <f>SUM(L360:R360)</f>
        <v>0</v>
      </c>
      <c r="T360" s="89" t="str">
        <f t="shared" si="195"/>
        <v/>
      </c>
      <c r="U360" s="87" t="e">
        <f t="shared" si="195"/>
        <v>#N/A</v>
      </c>
      <c r="V360" s="87" t="str">
        <f t="shared" ca="1" si="195"/>
        <v>01-Allan-Hancock_171211155522</v>
      </c>
      <c r="W360" s="87" t="str">
        <f t="shared" ca="1" si="195"/>
        <v>Copy of aebg_consortiumexpenditures_160722.xlsm</v>
      </c>
      <c r="X360" s="93"/>
      <c r="Y360" s="93"/>
      <c r="Z360" s="57"/>
      <c r="AA360" s="57"/>
      <c r="AB360" s="57"/>
      <c r="AC360" s="57"/>
    </row>
    <row r="361" spans="1:29" ht="16.05" customHeight="1" x14ac:dyDescent="0.25">
      <c r="A361" s="33" t="str">
        <f>$B$4</f>
        <v>01 Allan Hancock</v>
      </c>
      <c r="B361" s="135" t="s">
        <v>24</v>
      </c>
      <c r="C361" s="136"/>
      <c r="D361" s="2">
        <v>0</v>
      </c>
      <c r="E361" s="2">
        <v>0</v>
      </c>
      <c r="F361" s="99">
        <f t="shared" si="192"/>
        <v>0</v>
      </c>
      <c r="G361" s="2">
        <v>0</v>
      </c>
      <c r="H361" s="2">
        <v>0</v>
      </c>
      <c r="I361" s="100">
        <f t="shared" si="193"/>
        <v>0</v>
      </c>
      <c r="J361" s="114">
        <f t="shared" si="194"/>
        <v>0</v>
      </c>
      <c r="K361" s="28" t="s">
        <v>12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94">
        <f>SUM(L361:R361)</f>
        <v>0</v>
      </c>
      <c r="T361" s="89" t="str">
        <f t="shared" si="195"/>
        <v/>
      </c>
      <c r="U361" s="87" t="e">
        <f t="shared" si="195"/>
        <v>#N/A</v>
      </c>
      <c r="V361" s="87" t="str">
        <f t="shared" ca="1" si="195"/>
        <v>01-Allan-Hancock_171211155522</v>
      </c>
      <c r="W361" s="87" t="str">
        <f t="shared" ca="1" si="195"/>
        <v>Copy of aebg_consortiumexpenditures_160722.xlsm</v>
      </c>
      <c r="X361" s="93"/>
      <c r="Y361" s="93"/>
      <c r="Z361" s="57"/>
      <c r="AA361" s="57"/>
      <c r="AB361" s="57"/>
      <c r="AC361" s="57"/>
    </row>
    <row r="362" spans="1:29" ht="16.95" customHeight="1" thickBot="1" x14ac:dyDescent="0.3">
      <c r="A362" s="33" t="str">
        <f>$B$4</f>
        <v>01 Allan Hancock</v>
      </c>
      <c r="B362" s="135" t="s">
        <v>25</v>
      </c>
      <c r="C362" s="136"/>
      <c r="D362" s="3">
        <v>0</v>
      </c>
      <c r="E362" s="4">
        <v>0</v>
      </c>
      <c r="F362" s="101">
        <f t="shared" si="192"/>
        <v>0</v>
      </c>
      <c r="G362" s="3">
        <v>0</v>
      </c>
      <c r="H362" s="4">
        <v>0</v>
      </c>
      <c r="I362" s="101">
        <f t="shared" si="193"/>
        <v>0</v>
      </c>
      <c r="J362" s="115">
        <f t="shared" si="194"/>
        <v>0</v>
      </c>
      <c r="K362" s="28" t="s">
        <v>12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95">
        <f>SUM(L362:R362)</f>
        <v>0</v>
      </c>
      <c r="T362" s="89" t="str">
        <f t="shared" si="195"/>
        <v/>
      </c>
      <c r="U362" s="87" t="e">
        <f t="shared" si="195"/>
        <v>#N/A</v>
      </c>
      <c r="V362" s="87" t="str">
        <f t="shared" ca="1" si="195"/>
        <v>01-Allan-Hancock_171211155522</v>
      </c>
      <c r="W362" s="87" t="str">
        <f t="shared" ca="1" si="195"/>
        <v>Copy of aebg_consortiumexpenditures_160722.xlsm</v>
      </c>
      <c r="X362" s="93"/>
      <c r="Y362" s="93"/>
      <c r="Z362" s="57"/>
      <c r="AA362" s="57"/>
      <c r="AB362" s="57"/>
      <c r="AC362" s="57"/>
    </row>
    <row r="363" spans="1:29" thickTop="1" x14ac:dyDescent="0.25">
      <c r="A363" s="33"/>
      <c r="B363" s="145" t="s">
        <v>11</v>
      </c>
      <c r="C363" s="146"/>
      <c r="D363" s="96">
        <f t="shared" ref="D363:E363" si="196">SUM(D358:D362)</f>
        <v>0</v>
      </c>
      <c r="E363" s="96">
        <f t="shared" si="196"/>
        <v>0</v>
      </c>
      <c r="F363" s="102">
        <f>SUM(F358:F362)</f>
        <v>0</v>
      </c>
      <c r="G363" s="96">
        <f>SUM(G358:G362)</f>
        <v>0</v>
      </c>
      <c r="H363" s="96">
        <f>SUM(H358:H362)</f>
        <v>0</v>
      </c>
      <c r="I363" s="102">
        <f>SUM(I358:I362)</f>
        <v>0</v>
      </c>
      <c r="J363" s="114">
        <f t="shared" si="194"/>
        <v>0</v>
      </c>
      <c r="K363" s="29"/>
      <c r="L363" s="96">
        <f t="shared" ref="L363:R363" si="197">SUM(L358:L362)</f>
        <v>0</v>
      </c>
      <c r="M363" s="96">
        <f t="shared" si="197"/>
        <v>0</v>
      </c>
      <c r="N363" s="96">
        <f t="shared" si="197"/>
        <v>0</v>
      </c>
      <c r="O363" s="96">
        <f t="shared" si="197"/>
        <v>0</v>
      </c>
      <c r="P363" s="96">
        <f t="shared" si="197"/>
        <v>0</v>
      </c>
      <c r="Q363" s="96">
        <f t="shared" si="197"/>
        <v>0</v>
      </c>
      <c r="R363" s="96">
        <f t="shared" si="197"/>
        <v>0</v>
      </c>
      <c r="S363" s="96">
        <f>SUM(S358:S362)</f>
        <v>0</v>
      </c>
      <c r="T363" s="89"/>
      <c r="U363" s="87"/>
      <c r="V363" s="87"/>
      <c r="W363" s="87"/>
      <c r="X363" s="93"/>
      <c r="Y363" s="93"/>
      <c r="Z363" s="57"/>
      <c r="AA363" s="57"/>
      <c r="AB363" s="57"/>
      <c r="AC363" s="57"/>
    </row>
    <row r="364" spans="1:29" ht="15" x14ac:dyDescent="0.25">
      <c r="A364" s="33"/>
      <c r="B364" s="5"/>
      <c r="C364" s="5"/>
      <c r="D364" s="6"/>
      <c r="E364" s="6"/>
      <c r="F364" s="6"/>
      <c r="G364" s="6"/>
      <c r="H364" s="6"/>
      <c r="I364" s="6"/>
      <c r="J364" s="116"/>
      <c r="K364" s="28"/>
      <c r="L364" s="6"/>
      <c r="M364" s="6"/>
      <c r="N364" s="6"/>
      <c r="O364" s="6"/>
      <c r="P364" s="6"/>
      <c r="Q364" s="6"/>
      <c r="R364" s="6"/>
      <c r="S364" s="6"/>
      <c r="T364" s="89"/>
      <c r="U364" s="87"/>
      <c r="V364" s="87"/>
      <c r="W364" s="87"/>
      <c r="X364" s="93"/>
      <c r="Y364" s="93"/>
      <c r="Z364" s="57"/>
      <c r="AA364" s="57"/>
      <c r="AB364" s="57"/>
      <c r="AC364" s="57"/>
    </row>
    <row r="365" spans="1:29" ht="28.2" thickBot="1" x14ac:dyDescent="0.3">
      <c r="A365" s="33"/>
      <c r="B365" s="133" t="s">
        <v>26</v>
      </c>
      <c r="C365" s="134"/>
      <c r="D365" s="51" t="s">
        <v>13</v>
      </c>
      <c r="E365" s="51" t="s">
        <v>14</v>
      </c>
      <c r="F365" s="52" t="s">
        <v>11</v>
      </c>
      <c r="G365" s="51" t="s">
        <v>13</v>
      </c>
      <c r="H365" s="51" t="s">
        <v>14</v>
      </c>
      <c r="I365" s="52" t="s">
        <v>11</v>
      </c>
      <c r="J365" s="117" t="s">
        <v>1055</v>
      </c>
      <c r="K365" s="28"/>
      <c r="L365" s="132"/>
      <c r="M365" s="132"/>
      <c r="N365" s="132"/>
      <c r="O365" s="132"/>
      <c r="P365" s="132"/>
      <c r="Q365" s="132"/>
      <c r="R365" s="132"/>
      <c r="S365" s="106"/>
      <c r="T365" s="89"/>
      <c r="U365" s="87"/>
      <c r="V365" s="87"/>
      <c r="W365" s="87"/>
      <c r="X365" s="93"/>
      <c r="Y365" s="93"/>
      <c r="Z365" s="57"/>
      <c r="AA365" s="57"/>
      <c r="AB365" s="57"/>
      <c r="AC365" s="57"/>
    </row>
    <row r="366" spans="1:29" ht="16.05" customHeight="1" x14ac:dyDescent="0.25">
      <c r="A366" s="33" t="str">
        <f>$B$4</f>
        <v>01 Allan Hancock</v>
      </c>
      <c r="B366" s="143" t="s">
        <v>27</v>
      </c>
      <c r="C366" s="144"/>
      <c r="D366" s="1">
        <v>0</v>
      </c>
      <c r="E366" s="1">
        <v>0</v>
      </c>
      <c r="F366" s="99">
        <f>SUM(D366:E366)</f>
        <v>0</v>
      </c>
      <c r="G366" s="1">
        <v>0</v>
      </c>
      <c r="H366" s="1">
        <v>0</v>
      </c>
      <c r="I366" s="99">
        <f>SUM(G366:H366)</f>
        <v>0</v>
      </c>
      <c r="J366" s="114">
        <f>IF(F366-I366=0,0,IF(F366-I366&gt;0,TEXT(ABS(F366-I366),"$#,###")&amp;" ▼",TEXT(ABS(F366-I366),"$#,###")&amp;" ▲"))</f>
        <v>0</v>
      </c>
      <c r="K366" s="28" t="s">
        <v>1052</v>
      </c>
      <c r="L366" s="125"/>
      <c r="M366" s="125"/>
      <c r="N366" s="125"/>
      <c r="O366" s="125"/>
      <c r="P366" s="125"/>
      <c r="Q366" s="125"/>
      <c r="R366" s="125"/>
      <c r="S366" s="98"/>
      <c r="T366" s="89" t="str">
        <f>T362</f>
        <v/>
      </c>
      <c r="U366" s="87" t="e">
        <f>U362</f>
        <v>#N/A</v>
      </c>
      <c r="V366" s="87" t="str">
        <f ca="1">V362</f>
        <v>01-Allan-Hancock_171211155522</v>
      </c>
      <c r="W366" s="87" t="str">
        <f ca="1">W362</f>
        <v>Copy of aebg_consortiumexpenditures_160722.xlsm</v>
      </c>
      <c r="X366" s="93"/>
      <c r="Y366" s="93"/>
      <c r="Z366" s="57"/>
      <c r="AA366" s="57"/>
      <c r="AB366" s="57"/>
      <c r="AC366" s="57"/>
    </row>
    <row r="367" spans="1:29" ht="16.05" customHeight="1" x14ac:dyDescent="0.25">
      <c r="A367" s="33" t="str">
        <f>$B$4</f>
        <v>01 Allan Hancock</v>
      </c>
      <c r="B367" s="135" t="s">
        <v>28</v>
      </c>
      <c r="C367" s="136"/>
      <c r="D367" s="2">
        <v>0</v>
      </c>
      <c r="E367" s="2">
        <v>0</v>
      </c>
      <c r="F367" s="100">
        <f t="shared" ref="F367:F373" si="198">SUM(D367:E367)</f>
        <v>0</v>
      </c>
      <c r="G367" s="2">
        <v>0</v>
      </c>
      <c r="H367" s="2">
        <v>0</v>
      </c>
      <c r="I367" s="100">
        <f t="shared" ref="I367:I373" si="199">SUM(G367:H367)</f>
        <v>0</v>
      </c>
      <c r="J367" s="114">
        <f t="shared" ref="J367:J374" si="200">IF(F367-I367=0,0,IF(F367-I367&gt;0,TEXT(ABS(F367-I367),"$#,###")&amp;" ▼",TEXT(ABS(F367-I367),"$#,###")&amp;" ▲"))</f>
        <v>0</v>
      </c>
      <c r="K367" s="28" t="s">
        <v>1052</v>
      </c>
      <c r="L367" s="125"/>
      <c r="M367" s="125"/>
      <c r="N367" s="125"/>
      <c r="O367" s="125"/>
      <c r="P367" s="125"/>
      <c r="Q367" s="125"/>
      <c r="R367" s="125"/>
      <c r="S367" s="98"/>
      <c r="T367" s="89" t="str">
        <f t="shared" ref="T367:W373" si="201">T366</f>
        <v/>
      </c>
      <c r="U367" s="87" t="e">
        <f t="shared" si="201"/>
        <v>#N/A</v>
      </c>
      <c r="V367" s="87" t="str">
        <f t="shared" ca="1" si="201"/>
        <v>01-Allan-Hancock_171211155522</v>
      </c>
      <c r="W367" s="87" t="str">
        <f t="shared" ca="1" si="201"/>
        <v>Copy of aebg_consortiumexpenditures_160722.xlsm</v>
      </c>
      <c r="X367" s="93"/>
      <c r="Y367" s="93"/>
      <c r="Z367" s="57"/>
      <c r="AA367" s="57"/>
      <c r="AB367" s="57"/>
      <c r="AC367" s="57"/>
    </row>
    <row r="368" spans="1:29" ht="16.05" customHeight="1" x14ac:dyDescent="0.25">
      <c r="A368" s="33" t="str">
        <f t="shared" ref="A368:A373" si="202">A367</f>
        <v>01 Allan Hancock</v>
      </c>
      <c r="B368" s="135" t="s">
        <v>29</v>
      </c>
      <c r="C368" s="136"/>
      <c r="D368" s="2">
        <v>0</v>
      </c>
      <c r="E368" s="2">
        <v>0</v>
      </c>
      <c r="F368" s="100">
        <f t="shared" si="198"/>
        <v>0</v>
      </c>
      <c r="G368" s="2">
        <v>0</v>
      </c>
      <c r="H368" s="2">
        <v>0</v>
      </c>
      <c r="I368" s="100">
        <f t="shared" si="199"/>
        <v>0</v>
      </c>
      <c r="J368" s="114">
        <f t="shared" si="200"/>
        <v>0</v>
      </c>
      <c r="K368" s="28" t="s">
        <v>1052</v>
      </c>
      <c r="L368" s="125"/>
      <c r="M368" s="125"/>
      <c r="N368" s="125"/>
      <c r="O368" s="125"/>
      <c r="P368" s="125"/>
      <c r="Q368" s="125"/>
      <c r="R368" s="125"/>
      <c r="S368" s="98"/>
      <c r="T368" s="89" t="str">
        <f t="shared" si="201"/>
        <v/>
      </c>
      <c r="U368" s="87" t="e">
        <f t="shared" si="201"/>
        <v>#N/A</v>
      </c>
      <c r="V368" s="87" t="str">
        <f t="shared" ca="1" si="201"/>
        <v>01-Allan-Hancock_171211155522</v>
      </c>
      <c r="W368" s="87" t="str">
        <f t="shared" ca="1" si="201"/>
        <v>Copy of aebg_consortiumexpenditures_160722.xlsm</v>
      </c>
      <c r="X368" s="93"/>
      <c r="Y368" s="93"/>
      <c r="Z368" s="57"/>
      <c r="AA368" s="57"/>
      <c r="AB368" s="57"/>
      <c r="AC368" s="57"/>
    </row>
    <row r="369" spans="1:29" ht="16.05" customHeight="1" x14ac:dyDescent="0.25">
      <c r="A369" s="33" t="str">
        <f t="shared" si="202"/>
        <v>01 Allan Hancock</v>
      </c>
      <c r="B369" s="135" t="s">
        <v>30</v>
      </c>
      <c r="C369" s="136"/>
      <c r="D369" s="1">
        <v>0</v>
      </c>
      <c r="E369" s="1">
        <v>0</v>
      </c>
      <c r="F369" s="100">
        <f t="shared" si="198"/>
        <v>0</v>
      </c>
      <c r="G369" s="1">
        <v>0</v>
      </c>
      <c r="H369" s="1">
        <v>0</v>
      </c>
      <c r="I369" s="100">
        <f t="shared" si="199"/>
        <v>0</v>
      </c>
      <c r="J369" s="114">
        <f t="shared" si="200"/>
        <v>0</v>
      </c>
      <c r="K369" s="28" t="s">
        <v>1052</v>
      </c>
      <c r="L369" s="125"/>
      <c r="M369" s="125"/>
      <c r="N369" s="125"/>
      <c r="O369" s="125"/>
      <c r="P369" s="125"/>
      <c r="Q369" s="125"/>
      <c r="R369" s="125"/>
      <c r="S369" s="98"/>
      <c r="T369" s="89" t="str">
        <f t="shared" si="201"/>
        <v/>
      </c>
      <c r="U369" s="87" t="e">
        <f t="shared" si="201"/>
        <v>#N/A</v>
      </c>
      <c r="V369" s="87" t="str">
        <f t="shared" ca="1" si="201"/>
        <v>01-Allan-Hancock_171211155522</v>
      </c>
      <c r="W369" s="87" t="str">
        <f t="shared" ca="1" si="201"/>
        <v>Copy of aebg_consortiumexpenditures_160722.xlsm</v>
      </c>
      <c r="X369" s="93"/>
      <c r="Y369" s="93"/>
      <c r="Z369" s="57"/>
      <c r="AA369" s="57"/>
      <c r="AB369" s="57"/>
      <c r="AC369" s="57"/>
    </row>
    <row r="370" spans="1:29" ht="16.05" customHeight="1" x14ac:dyDescent="0.25">
      <c r="A370" s="33" t="str">
        <f t="shared" si="202"/>
        <v>01 Allan Hancock</v>
      </c>
      <c r="B370" s="135" t="s">
        <v>31</v>
      </c>
      <c r="C370" s="136"/>
      <c r="D370" s="2">
        <v>0</v>
      </c>
      <c r="E370" s="2">
        <v>0</v>
      </c>
      <c r="F370" s="100">
        <f t="shared" si="198"/>
        <v>0</v>
      </c>
      <c r="G370" s="2">
        <v>0</v>
      </c>
      <c r="H370" s="2">
        <v>0</v>
      </c>
      <c r="I370" s="100">
        <f t="shared" si="199"/>
        <v>0</v>
      </c>
      <c r="J370" s="114">
        <f t="shared" si="200"/>
        <v>0</v>
      </c>
      <c r="K370" s="28" t="s">
        <v>1052</v>
      </c>
      <c r="L370" s="125"/>
      <c r="M370" s="125"/>
      <c r="N370" s="125"/>
      <c r="O370" s="125"/>
      <c r="P370" s="125"/>
      <c r="Q370" s="125"/>
      <c r="R370" s="125"/>
      <c r="S370" s="98"/>
      <c r="T370" s="89" t="str">
        <f t="shared" si="201"/>
        <v/>
      </c>
      <c r="U370" s="87" t="e">
        <f t="shared" si="201"/>
        <v>#N/A</v>
      </c>
      <c r="V370" s="87" t="str">
        <f t="shared" ca="1" si="201"/>
        <v>01-Allan-Hancock_171211155522</v>
      </c>
      <c r="W370" s="87" t="str">
        <f t="shared" ca="1" si="201"/>
        <v>Copy of aebg_consortiumexpenditures_160722.xlsm</v>
      </c>
      <c r="X370" s="93"/>
      <c r="Y370" s="93"/>
      <c r="Z370" s="57"/>
      <c r="AA370" s="57"/>
      <c r="AB370" s="57"/>
      <c r="AC370" s="57"/>
    </row>
    <row r="371" spans="1:29" ht="16.05" customHeight="1" x14ac:dyDescent="0.25">
      <c r="A371" s="33" t="str">
        <f t="shared" si="202"/>
        <v>01 Allan Hancock</v>
      </c>
      <c r="B371" s="135" t="s">
        <v>32</v>
      </c>
      <c r="C371" s="136"/>
      <c r="D371" s="2">
        <v>0</v>
      </c>
      <c r="E371" s="2">
        <v>0</v>
      </c>
      <c r="F371" s="100">
        <f t="shared" si="198"/>
        <v>0</v>
      </c>
      <c r="G371" s="2">
        <v>0</v>
      </c>
      <c r="H371" s="2">
        <v>0</v>
      </c>
      <c r="I371" s="100">
        <f t="shared" si="199"/>
        <v>0</v>
      </c>
      <c r="J371" s="114">
        <f t="shared" si="200"/>
        <v>0</v>
      </c>
      <c r="K371" s="28" t="s">
        <v>1052</v>
      </c>
      <c r="L371" s="125"/>
      <c r="M371" s="125"/>
      <c r="N371" s="125"/>
      <c r="O371" s="125"/>
      <c r="P371" s="125"/>
      <c r="Q371" s="125"/>
      <c r="R371" s="125"/>
      <c r="S371" s="66"/>
      <c r="T371" s="89" t="str">
        <f t="shared" si="201"/>
        <v/>
      </c>
      <c r="U371" s="87" t="e">
        <f t="shared" si="201"/>
        <v>#N/A</v>
      </c>
      <c r="V371" s="87" t="str">
        <f t="shared" ca="1" si="201"/>
        <v>01-Allan-Hancock_171211155522</v>
      </c>
      <c r="W371" s="87" t="str">
        <f t="shared" ca="1" si="201"/>
        <v>Copy of aebg_consortiumexpenditures_160722.xlsm</v>
      </c>
      <c r="X371" s="93"/>
      <c r="Y371" s="93"/>
      <c r="Z371" s="57"/>
      <c r="AA371" s="57"/>
      <c r="AB371" s="57"/>
      <c r="AC371" s="57"/>
    </row>
    <row r="372" spans="1:29" ht="16.05" customHeight="1" x14ac:dyDescent="0.25">
      <c r="A372" s="33" t="str">
        <f t="shared" si="202"/>
        <v>01 Allan Hancock</v>
      </c>
      <c r="B372" s="135" t="s">
        <v>33</v>
      </c>
      <c r="C372" s="136"/>
      <c r="D372" s="2">
        <v>0</v>
      </c>
      <c r="E372" s="2">
        <v>0</v>
      </c>
      <c r="F372" s="100">
        <f t="shared" si="198"/>
        <v>0</v>
      </c>
      <c r="G372" s="2">
        <v>0</v>
      </c>
      <c r="H372" s="2">
        <v>0</v>
      </c>
      <c r="I372" s="100">
        <f t="shared" si="199"/>
        <v>0</v>
      </c>
      <c r="J372" s="114">
        <f t="shared" si="200"/>
        <v>0</v>
      </c>
      <c r="K372" s="28" t="s">
        <v>1052</v>
      </c>
      <c r="L372" s="125"/>
      <c r="M372" s="125"/>
      <c r="N372" s="125"/>
      <c r="O372" s="125"/>
      <c r="P372" s="125"/>
      <c r="Q372" s="125"/>
      <c r="R372" s="125"/>
      <c r="S372" s="111" t="s">
        <v>37</v>
      </c>
      <c r="T372" s="89" t="str">
        <f t="shared" si="201"/>
        <v/>
      </c>
      <c r="U372" s="87" t="e">
        <f t="shared" si="201"/>
        <v>#N/A</v>
      </c>
      <c r="V372" s="87" t="str">
        <f t="shared" ca="1" si="201"/>
        <v>01-Allan-Hancock_171211155522</v>
      </c>
      <c r="W372" s="87" t="str">
        <f t="shared" ca="1" si="201"/>
        <v>Copy of aebg_consortiumexpenditures_160722.xlsm</v>
      </c>
      <c r="X372" s="93"/>
      <c r="Y372" s="93"/>
      <c r="Z372" s="57"/>
      <c r="AA372" s="57"/>
      <c r="AB372" s="57"/>
      <c r="AC372" s="57"/>
    </row>
    <row r="373" spans="1:29" ht="16.95" customHeight="1" thickBot="1" x14ac:dyDescent="0.3">
      <c r="A373" s="33" t="str">
        <f t="shared" si="202"/>
        <v>01 Allan Hancock</v>
      </c>
      <c r="B373" s="147" t="s">
        <v>1070</v>
      </c>
      <c r="C373" s="148"/>
      <c r="D373" s="3">
        <v>0</v>
      </c>
      <c r="E373" s="4">
        <v>0</v>
      </c>
      <c r="F373" s="101">
        <f t="shared" si="198"/>
        <v>0</v>
      </c>
      <c r="G373" s="3">
        <v>0</v>
      </c>
      <c r="H373" s="4">
        <v>0</v>
      </c>
      <c r="I373" s="101">
        <f t="shared" si="199"/>
        <v>0</v>
      </c>
      <c r="J373" s="115">
        <f t="shared" si="200"/>
        <v>0</v>
      </c>
      <c r="K373" s="28" t="s">
        <v>1052</v>
      </c>
      <c r="L373" s="125"/>
      <c r="M373" s="125"/>
      <c r="N373" s="125"/>
      <c r="O373" s="125"/>
      <c r="P373" s="125"/>
      <c r="Q373" s="125"/>
      <c r="R373" s="125"/>
      <c r="S373" s="112" t="s">
        <v>1066</v>
      </c>
      <c r="T373" s="89" t="str">
        <f t="shared" si="201"/>
        <v/>
      </c>
      <c r="U373" s="87" t="e">
        <f t="shared" si="201"/>
        <v>#N/A</v>
      </c>
      <c r="V373" s="87" t="str">
        <f t="shared" ca="1" si="201"/>
        <v>01-Allan-Hancock_171211155522</v>
      </c>
      <c r="W373" s="87" t="str">
        <f t="shared" ca="1" si="201"/>
        <v>Copy of aebg_consortiumexpenditures_160722.xlsm</v>
      </c>
      <c r="X373" s="93"/>
      <c r="Y373" s="93"/>
      <c r="Z373" s="57"/>
      <c r="AA373" s="57"/>
      <c r="AB373" s="57"/>
      <c r="AC373" s="57"/>
    </row>
    <row r="374" spans="1:29" thickTop="1" x14ac:dyDescent="0.25">
      <c r="B374" s="8" t="s">
        <v>11</v>
      </c>
      <c r="C374" s="9"/>
      <c r="D374" s="96">
        <f t="shared" ref="D374:I374" si="203">SUM(D366:D373)</f>
        <v>0</v>
      </c>
      <c r="E374" s="96">
        <f t="shared" si="203"/>
        <v>0</v>
      </c>
      <c r="F374" s="102">
        <f t="shared" si="203"/>
        <v>0</v>
      </c>
      <c r="G374" s="96">
        <f t="shared" si="203"/>
        <v>0</v>
      </c>
      <c r="H374" s="96">
        <f t="shared" si="203"/>
        <v>0</v>
      </c>
      <c r="I374" s="102">
        <f t="shared" si="203"/>
        <v>0</v>
      </c>
      <c r="J374" s="114">
        <f t="shared" si="200"/>
        <v>0</v>
      </c>
      <c r="K374" s="30"/>
      <c r="L374" s="124"/>
      <c r="M374" s="124"/>
      <c r="N374" s="124"/>
      <c r="O374" s="124"/>
      <c r="P374" s="124"/>
      <c r="Q374" s="124"/>
      <c r="R374" s="124"/>
      <c r="S374" s="11" t="s">
        <v>1067</v>
      </c>
      <c r="T374" s="89"/>
      <c r="U374" s="87"/>
      <c r="V374" s="87"/>
      <c r="W374" s="87"/>
      <c r="X374" s="93"/>
      <c r="Y374" s="93"/>
      <c r="Z374" s="57"/>
      <c r="AA374" s="57"/>
      <c r="AB374" s="57"/>
      <c r="AC374" s="57"/>
    </row>
    <row r="376" spans="1:29" ht="30.6" thickBot="1" x14ac:dyDescent="0.35">
      <c r="M376" s="24"/>
      <c r="N376" s="24"/>
      <c r="O376" s="113"/>
      <c r="P376" s="113"/>
      <c r="Q376" s="107" t="s">
        <v>1063</v>
      </c>
      <c r="R376" s="107" t="s">
        <v>1064</v>
      </c>
      <c r="S376" s="107" t="s">
        <v>1065</v>
      </c>
    </row>
    <row r="377" spans="1:29" ht="28.2" x14ac:dyDescent="0.25">
      <c r="A377" s="76" t="s">
        <v>1027</v>
      </c>
      <c r="B377" s="21" t="str">
        <f>IFERROR(VLOOKUP(10,Sheet1!F:G,2,FALSE),"")</f>
        <v/>
      </c>
      <c r="C377" s="21"/>
      <c r="D377" s="103"/>
      <c r="E377" s="103"/>
      <c r="F377" s="103"/>
      <c r="G377" s="18"/>
      <c r="M377" s="24"/>
      <c r="N377" s="24"/>
      <c r="O377" s="155" t="s">
        <v>56</v>
      </c>
      <c r="P377" s="155"/>
      <c r="Q377" s="108" t="str">
        <f>R377</f>
        <v/>
      </c>
      <c r="R377" s="108" t="str">
        <f>IFERROR(INDEX(Sheet1!H:H,MATCH(U385,Sheet1!E:E,0)),"")</f>
        <v/>
      </c>
      <c r="S377" s="108" t="str">
        <f>IFERROR(INDEX(Sheet1!J:J,MATCH(U385,Sheet1!E:E,0)),"")</f>
        <v/>
      </c>
      <c r="X377" s="93"/>
      <c r="Y377" s="93"/>
      <c r="Z377" s="57"/>
      <c r="AA377" s="57"/>
      <c r="AB377" s="57"/>
      <c r="AC377" s="57"/>
    </row>
    <row r="378" spans="1:29" ht="25.95" customHeight="1" x14ac:dyDescent="0.25">
      <c r="B378" s="12"/>
      <c r="D378" s="11"/>
      <c r="E378" s="11"/>
      <c r="F378" s="11"/>
      <c r="G378" s="11"/>
      <c r="M378" s="24"/>
      <c r="N378" s="24"/>
      <c r="O378" s="156" t="s">
        <v>2</v>
      </c>
      <c r="P378" s="156"/>
      <c r="Q378" s="109" t="e">
        <f>IF(Q377=F392," - ",IF(Q377-F392&gt;0,TEXT(Q377-F392,"$#,###")&amp;" ▼",TEXT(ABS(Q377-F392),"$#,###")&amp;" ▲"))</f>
        <v>#VALUE!</v>
      </c>
      <c r="R378" s="109" t="e">
        <f>IF(I392=R377," - ",IF(R377-I392&gt;0,TEXT(R377-I392,"$#,###")&amp;" ▼",TEXT(ABS(R377-I392),"$#,###")&amp;" ▲"))</f>
        <v>#VALUE!</v>
      </c>
      <c r="S378" s="109" t="e">
        <f>IF(L392=S377," - ",IF(S377-L392&gt;0,TEXT(S377-L392,"$#,###")&amp;" ▼",TEXT(ABS(S377-L392),"$#,###")&amp;" ▲"))</f>
        <v>#VALUE!</v>
      </c>
      <c r="X378" s="93"/>
      <c r="Y378" s="93"/>
      <c r="Z378" s="57"/>
      <c r="AA378" s="57"/>
      <c r="AB378" s="57"/>
      <c r="AC378" s="57"/>
    </row>
    <row r="379" spans="1:29" ht="25.95" customHeight="1" x14ac:dyDescent="0.25">
      <c r="B379" s="7"/>
      <c r="C379" s="152" t="str">
        <f>IF(ISNA(Sheet1!B383),"Please select from the list of member agencies affiliated with the selected Consortium","")</f>
        <v/>
      </c>
      <c r="D379" s="152"/>
      <c r="E379" s="152"/>
      <c r="F379" s="152"/>
      <c r="G379" s="152"/>
      <c r="H379" s="31"/>
      <c r="I379" s="31"/>
      <c r="J379" s="31"/>
      <c r="K379" s="31"/>
      <c r="L379" s="13"/>
      <c r="M379" s="24"/>
      <c r="N379" s="24"/>
      <c r="O379" s="156" t="s">
        <v>12</v>
      </c>
      <c r="P379" s="156"/>
      <c r="Q379" s="109" t="e">
        <f>IF(F400=Q377," - ",IF(Q377-F400&gt;0,TEXT(Q377-F400,"$#,###")&amp;" ▼",TEXT(ABS(Q377-F400),"$#,###")&amp;" ▲"))</f>
        <v>#VALUE!</v>
      </c>
      <c r="R379" s="109" t="e">
        <f>IF(I400=R377," - ",IF(R377-I400&gt;0,TEXT(R377-I400,"$#,###")&amp;" ▼",TEXT(ABS(R377-I400),"$#,###")&amp;" ▲"))</f>
        <v>#VALUE!</v>
      </c>
      <c r="S379" s="109" t="e">
        <f>IF(L400=S377," - ",IF(S377-L400&gt;0,TEXT(S377-L400,"$#,###")&amp;" ▼",TEXT(ABS(S377-L400),"$#,###")&amp;" ▲"))</f>
        <v>#VALUE!</v>
      </c>
      <c r="U379" s="81"/>
      <c r="V379" s="81"/>
      <c r="W379" s="81"/>
      <c r="X379" s="93"/>
      <c r="Y379" s="93"/>
      <c r="Z379" s="57"/>
      <c r="AA379" s="57"/>
      <c r="AB379" s="57"/>
      <c r="AC379" s="57"/>
    </row>
    <row r="380" spans="1:29" ht="25.95" customHeight="1" x14ac:dyDescent="0.25">
      <c r="B380" s="7"/>
      <c r="C380" s="48"/>
      <c r="D380" s="71"/>
      <c r="E380" s="71"/>
      <c r="F380" s="71"/>
      <c r="G380" s="71"/>
      <c r="H380" s="31"/>
      <c r="I380" s="31"/>
      <c r="J380" s="31"/>
      <c r="K380" s="31"/>
      <c r="L380" s="13"/>
      <c r="M380" s="24"/>
      <c r="N380" s="24"/>
      <c r="O380" s="154" t="s">
        <v>1052</v>
      </c>
      <c r="P380" s="154"/>
      <c r="Q380" s="110" t="e">
        <f>IF(F411=Q377," - ",IF(Q377-F411&gt;0,TEXT(Q377-F411,"$#,###")&amp;" ▼",TEXT(ABS(Q377-F411),"$#,###")&amp;" ▲"))</f>
        <v>#VALUE!</v>
      </c>
      <c r="R380" s="110" t="e">
        <f>IF(I411=R377," - ",IF(R377-I411&gt;0,TEXT(R377-I411,"$#,###")&amp;" ▼",TEXT(ABS(R377-I411),"$#,###")&amp;" ▲"))</f>
        <v>#VALUE!</v>
      </c>
      <c r="S380" s="110"/>
      <c r="U380" s="81"/>
      <c r="V380" s="81"/>
      <c r="W380" s="81"/>
      <c r="X380" s="93"/>
      <c r="Y380" s="93"/>
      <c r="Z380" s="57"/>
      <c r="AA380" s="57"/>
      <c r="AB380" s="57"/>
      <c r="AC380" s="57"/>
    </row>
    <row r="381" spans="1:29" ht="15" x14ac:dyDescent="0.25">
      <c r="U381" s="81"/>
      <c r="V381" s="81"/>
      <c r="W381" s="81"/>
      <c r="X381" s="93"/>
      <c r="Y381" s="93"/>
      <c r="Z381" s="57"/>
      <c r="AA381" s="57"/>
      <c r="AB381" s="57"/>
      <c r="AC381" s="57"/>
    </row>
    <row r="382" spans="1:29" ht="18" customHeight="1" x14ac:dyDescent="0.25">
      <c r="B382" s="14"/>
      <c r="D382" s="137" t="s">
        <v>60</v>
      </c>
      <c r="E382" s="138"/>
      <c r="F382" s="138"/>
      <c r="G382" s="138"/>
      <c r="H382" s="138"/>
      <c r="I382" s="138"/>
      <c r="J382" s="139"/>
      <c r="K382" s="27"/>
      <c r="L382" s="126" t="s">
        <v>67</v>
      </c>
      <c r="M382" s="127"/>
      <c r="N382" s="127"/>
      <c r="O382" s="127"/>
      <c r="P382" s="127"/>
      <c r="Q382" s="127"/>
      <c r="R382" s="127"/>
      <c r="S382" s="128"/>
      <c r="U382" s="81"/>
      <c r="V382" s="81"/>
      <c r="W382" s="81"/>
      <c r="X382" s="93"/>
      <c r="Y382" s="93"/>
      <c r="Z382" s="57"/>
      <c r="AA382" s="57"/>
      <c r="AB382" s="57"/>
      <c r="AC382" s="57"/>
    </row>
    <row r="383" spans="1:29" ht="15" x14ac:dyDescent="0.25">
      <c r="A383" s="15"/>
      <c r="B383" s="17"/>
      <c r="C383" s="17"/>
      <c r="D383" s="140" t="s">
        <v>1053</v>
      </c>
      <c r="E383" s="140"/>
      <c r="F383" s="140"/>
      <c r="G383" s="140" t="s">
        <v>1054</v>
      </c>
      <c r="H383" s="140"/>
      <c r="I383" s="140"/>
      <c r="J383" s="141" t="s">
        <v>1055</v>
      </c>
      <c r="K383" s="28"/>
      <c r="L383" s="129"/>
      <c r="M383" s="130"/>
      <c r="N383" s="130"/>
      <c r="O383" s="130"/>
      <c r="P383" s="130"/>
      <c r="Q383" s="130"/>
      <c r="R383" s="130"/>
      <c r="S383" s="131"/>
      <c r="T383" s="83"/>
      <c r="U383" s="84"/>
      <c r="V383" s="84"/>
      <c r="W383" s="84"/>
      <c r="X383" s="93"/>
      <c r="Y383" s="93"/>
      <c r="Z383" s="57"/>
      <c r="AA383" s="57"/>
      <c r="AB383" s="57"/>
      <c r="AC383" s="57"/>
    </row>
    <row r="384" spans="1:29" ht="28.2" thickBot="1" x14ac:dyDescent="0.3">
      <c r="A384" s="32"/>
      <c r="B384" s="133" t="s">
        <v>2</v>
      </c>
      <c r="C384" s="134"/>
      <c r="D384" s="49" t="s">
        <v>13</v>
      </c>
      <c r="E384" s="49" t="s">
        <v>14</v>
      </c>
      <c r="F384" s="50" t="s">
        <v>11</v>
      </c>
      <c r="G384" s="49" t="s">
        <v>13</v>
      </c>
      <c r="H384" s="49" t="s">
        <v>14</v>
      </c>
      <c r="I384" s="50" t="s">
        <v>11</v>
      </c>
      <c r="J384" s="142"/>
      <c r="K384" s="28"/>
      <c r="L384" s="51" t="s">
        <v>15</v>
      </c>
      <c r="M384" s="51" t="s">
        <v>16</v>
      </c>
      <c r="N384" s="51" t="s">
        <v>17</v>
      </c>
      <c r="O384" s="51" t="s">
        <v>18</v>
      </c>
      <c r="P384" s="51" t="s">
        <v>19</v>
      </c>
      <c r="Q384" s="51" t="s">
        <v>20</v>
      </c>
      <c r="R384" s="51" t="s">
        <v>1062</v>
      </c>
      <c r="S384" s="72" t="s">
        <v>11</v>
      </c>
      <c r="T384" s="89"/>
      <c r="U384" s="87"/>
      <c r="V384" s="87"/>
      <c r="W384" s="87"/>
      <c r="X384" s="93"/>
      <c r="Y384" s="93"/>
      <c r="Z384" s="57"/>
      <c r="AA384" s="57"/>
      <c r="AB384" s="57"/>
      <c r="AC384" s="57"/>
    </row>
    <row r="385" spans="1:29" ht="16.05" customHeight="1" x14ac:dyDescent="0.25">
      <c r="A385" s="33" t="str">
        <f t="shared" ref="A385:A391" si="204">$B$4</f>
        <v>01 Allan Hancock</v>
      </c>
      <c r="B385" s="143" t="s">
        <v>1</v>
      </c>
      <c r="C385" s="144"/>
      <c r="D385" s="1">
        <v>0</v>
      </c>
      <c r="E385" s="1">
        <v>0</v>
      </c>
      <c r="F385" s="99">
        <f>SUM(D385:E385)</f>
        <v>0</v>
      </c>
      <c r="G385" s="1">
        <v>0</v>
      </c>
      <c r="H385" s="1">
        <v>0</v>
      </c>
      <c r="I385" s="99">
        <f>SUM(G385:H385)</f>
        <v>0</v>
      </c>
      <c r="J385" s="114">
        <f>IF(F385-I385=0,0,IF(F385-I385&gt;0,TEXT(ABS(F385-I385),"$#,###")&amp;" ▼",TEXT(ABS(F385-I385),"$#,###")&amp;" ▲"))</f>
        <v>0</v>
      </c>
      <c r="K385" s="28" t="s">
        <v>2</v>
      </c>
      <c r="L385" s="1">
        <v>0</v>
      </c>
      <c r="M385" s="1">
        <v>0</v>
      </c>
      <c r="N385" s="1">
        <v>0</v>
      </c>
      <c r="O385" s="1">
        <v>0</v>
      </c>
      <c r="P385" s="1">
        <v>0</v>
      </c>
      <c r="Q385" s="1">
        <v>0</v>
      </c>
      <c r="R385" s="1">
        <v>0</v>
      </c>
      <c r="S385" s="94">
        <f t="shared" ref="S385:S391" si="205">SUM(L385:R385)</f>
        <v>0</v>
      </c>
      <c r="T385" s="85" t="str">
        <f>B377</f>
        <v/>
      </c>
      <c r="U385" s="86" t="e">
        <f>INDEX(Sheet1!E:E,MATCH($B$4&amp;B377,Sheet1!D:D,0))</f>
        <v>#N/A</v>
      </c>
      <c r="V385" s="87" t="str">
        <f ca="1">Sheet1!$B$8</f>
        <v>01-Allan-Hancock_171211155522</v>
      </c>
      <c r="W385" s="87" t="str">
        <f ca="1">Sheet1!$B$10</f>
        <v>Copy of aebg_consortiumexpenditures_160722.xlsm</v>
      </c>
      <c r="X385" s="93"/>
      <c r="Y385" s="93"/>
      <c r="Z385" s="57"/>
      <c r="AA385" s="57"/>
      <c r="AB385" s="57"/>
      <c r="AC385" s="57"/>
    </row>
    <row r="386" spans="1:29" ht="16.05" customHeight="1" x14ac:dyDescent="0.25">
      <c r="A386" s="33" t="str">
        <f t="shared" si="204"/>
        <v>01 Allan Hancock</v>
      </c>
      <c r="B386" s="135" t="s">
        <v>5</v>
      </c>
      <c r="C386" s="136"/>
      <c r="D386" s="2">
        <v>0</v>
      </c>
      <c r="E386" s="2">
        <v>0</v>
      </c>
      <c r="F386" s="100">
        <f t="shared" ref="F386:F391" si="206">SUM(D386:E386)</f>
        <v>0</v>
      </c>
      <c r="G386" s="2">
        <v>0</v>
      </c>
      <c r="H386" s="2">
        <v>0</v>
      </c>
      <c r="I386" s="100">
        <f t="shared" ref="I386:I391" si="207">SUM(G386:H386)</f>
        <v>0</v>
      </c>
      <c r="J386" s="114">
        <f t="shared" ref="J386:J391" si="208">IF(F386-I386=0,0,IF(F386-I386&gt;0,TEXT(ABS(F386-I386),"$#,###")&amp;" ▼",TEXT(ABS(F386-I386),"$#,###")&amp;" ▲"))</f>
        <v>0</v>
      </c>
      <c r="K386" s="28" t="s">
        <v>2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94">
        <f t="shared" si="205"/>
        <v>0</v>
      </c>
      <c r="T386" s="89" t="str">
        <f t="shared" ref="T386:U391" si="209">T385</f>
        <v/>
      </c>
      <c r="U386" s="87" t="e">
        <f t="shared" si="209"/>
        <v>#N/A</v>
      </c>
      <c r="V386" s="87" t="str">
        <f ca="1">Sheet1!$B$8</f>
        <v>01-Allan-Hancock_171211155522</v>
      </c>
      <c r="W386" s="87" t="str">
        <f ca="1">Sheet1!$B$10</f>
        <v>Copy of aebg_consortiumexpenditures_160722.xlsm</v>
      </c>
      <c r="X386" s="93"/>
      <c r="Y386" s="93"/>
      <c r="Z386" s="57"/>
      <c r="AA386" s="57"/>
      <c r="AB386" s="57"/>
      <c r="AC386" s="57"/>
    </row>
    <row r="387" spans="1:29" ht="16.05" customHeight="1" x14ac:dyDescent="0.25">
      <c r="A387" s="33" t="str">
        <f t="shared" si="204"/>
        <v>01 Allan Hancock</v>
      </c>
      <c r="B387" s="135" t="s">
        <v>6</v>
      </c>
      <c r="C387" s="136"/>
      <c r="D387" s="2">
        <v>0</v>
      </c>
      <c r="E387" s="2">
        <v>0</v>
      </c>
      <c r="F387" s="100">
        <f t="shared" si="206"/>
        <v>0</v>
      </c>
      <c r="G387" s="2">
        <v>0</v>
      </c>
      <c r="H387" s="2">
        <v>0</v>
      </c>
      <c r="I387" s="100">
        <f t="shared" si="207"/>
        <v>0</v>
      </c>
      <c r="J387" s="114">
        <f t="shared" si="208"/>
        <v>0</v>
      </c>
      <c r="K387" s="28" t="s">
        <v>2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94">
        <f t="shared" si="205"/>
        <v>0</v>
      </c>
      <c r="T387" s="89" t="str">
        <f t="shared" si="209"/>
        <v/>
      </c>
      <c r="U387" s="87" t="e">
        <f t="shared" si="209"/>
        <v>#N/A</v>
      </c>
      <c r="V387" s="87" t="str">
        <f ca="1">Sheet1!$B$8</f>
        <v>01-Allan-Hancock_171211155522</v>
      </c>
      <c r="W387" s="87" t="str">
        <f ca="1">Sheet1!$B$10</f>
        <v>Copy of aebg_consortiumexpenditures_160722.xlsm</v>
      </c>
      <c r="X387" s="93"/>
      <c r="Y387" s="93"/>
      <c r="Z387" s="57"/>
      <c r="AA387" s="57"/>
      <c r="AB387" s="57"/>
      <c r="AC387" s="57"/>
    </row>
    <row r="388" spans="1:29" ht="16.05" customHeight="1" x14ac:dyDescent="0.25">
      <c r="A388" s="33" t="str">
        <f t="shared" si="204"/>
        <v>01 Allan Hancock</v>
      </c>
      <c r="B388" s="135" t="s">
        <v>7</v>
      </c>
      <c r="C388" s="136"/>
      <c r="D388" s="2">
        <v>0</v>
      </c>
      <c r="E388" s="2">
        <v>0</v>
      </c>
      <c r="F388" s="100">
        <f t="shared" si="206"/>
        <v>0</v>
      </c>
      <c r="G388" s="2">
        <v>0</v>
      </c>
      <c r="H388" s="2">
        <v>0</v>
      </c>
      <c r="I388" s="100">
        <f t="shared" si="207"/>
        <v>0</v>
      </c>
      <c r="J388" s="114">
        <f t="shared" si="208"/>
        <v>0</v>
      </c>
      <c r="K388" s="28" t="s">
        <v>2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94">
        <f t="shared" si="205"/>
        <v>0</v>
      </c>
      <c r="T388" s="89" t="str">
        <f t="shared" si="209"/>
        <v/>
      </c>
      <c r="U388" s="87" t="e">
        <f t="shared" si="209"/>
        <v>#N/A</v>
      </c>
      <c r="V388" s="87" t="str">
        <f ca="1">Sheet1!$B$8</f>
        <v>01-Allan-Hancock_171211155522</v>
      </c>
      <c r="W388" s="87" t="str">
        <f ca="1">Sheet1!$B$10</f>
        <v>Copy of aebg_consortiumexpenditures_160722.xlsm</v>
      </c>
      <c r="X388" s="93"/>
      <c r="Y388" s="93"/>
      <c r="Z388" s="57"/>
      <c r="AA388" s="57"/>
      <c r="AB388" s="57"/>
      <c r="AC388" s="57"/>
    </row>
    <row r="389" spans="1:29" ht="16.05" customHeight="1" x14ac:dyDescent="0.25">
      <c r="A389" s="33" t="str">
        <f t="shared" si="204"/>
        <v>01 Allan Hancock</v>
      </c>
      <c r="B389" s="135" t="s">
        <v>8</v>
      </c>
      <c r="C389" s="136"/>
      <c r="D389" s="2">
        <v>0</v>
      </c>
      <c r="E389" s="2">
        <v>0</v>
      </c>
      <c r="F389" s="100">
        <f t="shared" si="206"/>
        <v>0</v>
      </c>
      <c r="G389" s="2">
        <v>0</v>
      </c>
      <c r="H389" s="2">
        <v>0</v>
      </c>
      <c r="I389" s="100">
        <f t="shared" si="207"/>
        <v>0</v>
      </c>
      <c r="J389" s="114">
        <f t="shared" si="208"/>
        <v>0</v>
      </c>
      <c r="K389" s="28" t="s">
        <v>2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94">
        <f t="shared" si="205"/>
        <v>0</v>
      </c>
      <c r="T389" s="89" t="str">
        <f t="shared" si="209"/>
        <v/>
      </c>
      <c r="U389" s="87" t="e">
        <f t="shared" si="209"/>
        <v>#N/A</v>
      </c>
      <c r="V389" s="87" t="str">
        <f ca="1">Sheet1!$B$8</f>
        <v>01-Allan-Hancock_171211155522</v>
      </c>
      <c r="W389" s="87" t="str">
        <f ca="1">Sheet1!$B$10</f>
        <v>Copy of aebg_consortiumexpenditures_160722.xlsm</v>
      </c>
      <c r="X389" s="93"/>
      <c r="Y389" s="93"/>
      <c r="Z389" s="57"/>
      <c r="AA389" s="57"/>
      <c r="AB389" s="57"/>
      <c r="AC389" s="57"/>
    </row>
    <row r="390" spans="1:29" ht="16.05" customHeight="1" x14ac:dyDescent="0.25">
      <c r="A390" s="33" t="str">
        <f t="shared" si="204"/>
        <v>01 Allan Hancock</v>
      </c>
      <c r="B390" s="135" t="s">
        <v>9</v>
      </c>
      <c r="C390" s="136"/>
      <c r="D390" s="2">
        <v>0</v>
      </c>
      <c r="E390" s="2">
        <v>0</v>
      </c>
      <c r="F390" s="100">
        <f t="shared" si="206"/>
        <v>0</v>
      </c>
      <c r="G390" s="2">
        <v>0</v>
      </c>
      <c r="H390" s="2">
        <v>0</v>
      </c>
      <c r="I390" s="100">
        <f t="shared" si="207"/>
        <v>0</v>
      </c>
      <c r="J390" s="114">
        <f t="shared" si="208"/>
        <v>0</v>
      </c>
      <c r="K390" s="28" t="s">
        <v>2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94">
        <f t="shared" si="205"/>
        <v>0</v>
      </c>
      <c r="T390" s="89" t="str">
        <f t="shared" si="209"/>
        <v/>
      </c>
      <c r="U390" s="87" t="e">
        <f t="shared" si="209"/>
        <v>#N/A</v>
      </c>
      <c r="V390" s="87" t="str">
        <f ca="1">Sheet1!$B$8</f>
        <v>01-Allan-Hancock_171211155522</v>
      </c>
      <c r="W390" s="87" t="str">
        <f ca="1">Sheet1!$B$10</f>
        <v>Copy of aebg_consortiumexpenditures_160722.xlsm</v>
      </c>
      <c r="X390" s="93"/>
      <c r="Y390" s="93"/>
      <c r="Z390" s="57"/>
      <c r="AA390" s="57"/>
      <c r="AB390" s="57"/>
      <c r="AC390" s="57"/>
    </row>
    <row r="391" spans="1:29" ht="16.95" customHeight="1" thickBot="1" x14ac:dyDescent="0.3">
      <c r="A391" s="33" t="str">
        <f t="shared" si="204"/>
        <v>01 Allan Hancock</v>
      </c>
      <c r="B391" s="147" t="s">
        <v>10</v>
      </c>
      <c r="C391" s="148"/>
      <c r="D391" s="3">
        <v>0</v>
      </c>
      <c r="E391" s="4">
        <v>0</v>
      </c>
      <c r="F391" s="101">
        <f t="shared" si="206"/>
        <v>0</v>
      </c>
      <c r="G391" s="3">
        <v>0</v>
      </c>
      <c r="H391" s="4">
        <v>0</v>
      </c>
      <c r="I391" s="101">
        <f t="shared" si="207"/>
        <v>0</v>
      </c>
      <c r="J391" s="115">
        <f t="shared" si="208"/>
        <v>0</v>
      </c>
      <c r="K391" s="28" t="s">
        <v>2</v>
      </c>
      <c r="L391" s="3">
        <v>0</v>
      </c>
      <c r="M391" s="4">
        <v>0</v>
      </c>
      <c r="N391" s="3">
        <v>0</v>
      </c>
      <c r="O391" s="4">
        <v>0</v>
      </c>
      <c r="P391" s="3">
        <v>0</v>
      </c>
      <c r="Q391" s="4">
        <v>0</v>
      </c>
      <c r="R391" s="3">
        <v>0</v>
      </c>
      <c r="S391" s="95">
        <f t="shared" si="205"/>
        <v>0</v>
      </c>
      <c r="T391" s="89" t="str">
        <f t="shared" si="209"/>
        <v/>
      </c>
      <c r="U391" s="87" t="e">
        <f t="shared" si="209"/>
        <v>#N/A</v>
      </c>
      <c r="V391" s="87" t="str">
        <f ca="1">Sheet1!$B$8</f>
        <v>01-Allan-Hancock_171211155522</v>
      </c>
      <c r="W391" s="87" t="str">
        <f ca="1">Sheet1!$B$10</f>
        <v>Copy of aebg_consortiumexpenditures_160722.xlsm</v>
      </c>
      <c r="X391" s="93"/>
      <c r="Y391" s="93"/>
      <c r="Z391" s="57"/>
      <c r="AA391" s="57"/>
      <c r="AB391" s="57"/>
      <c r="AC391" s="57"/>
    </row>
    <row r="392" spans="1:29" thickTop="1" x14ac:dyDescent="0.25">
      <c r="A392" s="33"/>
      <c r="B392" s="149" t="s">
        <v>11</v>
      </c>
      <c r="C392" s="150"/>
      <c r="D392" s="96">
        <f t="shared" ref="D392:E392" si="210">SUM(D385:D391)</f>
        <v>0</v>
      </c>
      <c r="E392" s="96">
        <f t="shared" si="210"/>
        <v>0</v>
      </c>
      <c r="F392" s="102">
        <f>SUM(F385:F391)</f>
        <v>0</v>
      </c>
      <c r="G392" s="96">
        <f>SUM(G385:G391)</f>
        <v>0</v>
      </c>
      <c r="H392" s="96">
        <f>SUM(H385:H391)</f>
        <v>0</v>
      </c>
      <c r="I392" s="102">
        <f>SUM(I385:I391)</f>
        <v>0</v>
      </c>
      <c r="J392" s="114">
        <f>IF(F392-I392=0,0,IF(F392-I392&gt;0,TEXT(ABS(F392-I392),"$#,###")&amp;" ▼",TEXT(ABS(F392-I392),"$#,###")&amp;" ▲"))</f>
        <v>0</v>
      </c>
      <c r="K392" s="29"/>
      <c r="L392" s="96">
        <f t="shared" ref="L392:R392" si="211">SUM(L385:L391)</f>
        <v>0</v>
      </c>
      <c r="M392" s="96">
        <f t="shared" si="211"/>
        <v>0</v>
      </c>
      <c r="N392" s="96">
        <f t="shared" si="211"/>
        <v>0</v>
      </c>
      <c r="O392" s="96">
        <f t="shared" si="211"/>
        <v>0</v>
      </c>
      <c r="P392" s="96">
        <f t="shared" si="211"/>
        <v>0</v>
      </c>
      <c r="Q392" s="96">
        <f t="shared" si="211"/>
        <v>0</v>
      </c>
      <c r="R392" s="96">
        <f t="shared" si="211"/>
        <v>0</v>
      </c>
      <c r="S392" s="96">
        <f>SUM(S385:S391)</f>
        <v>0</v>
      </c>
      <c r="T392" s="89"/>
      <c r="U392" s="87"/>
      <c r="V392" s="87"/>
      <c r="W392" s="87"/>
      <c r="X392" s="93"/>
      <c r="Y392" s="93"/>
      <c r="Z392" s="57"/>
      <c r="AA392" s="57"/>
      <c r="AB392" s="57"/>
      <c r="AC392" s="57"/>
    </row>
    <row r="393" spans="1:29" ht="15" x14ac:dyDescent="0.25">
      <c r="A393" s="33"/>
      <c r="B393" s="5"/>
      <c r="C393" s="5"/>
      <c r="D393" s="6"/>
      <c r="E393" s="6"/>
      <c r="F393" s="6"/>
      <c r="G393" s="6"/>
      <c r="H393" s="6"/>
      <c r="I393" s="6"/>
      <c r="J393" s="116"/>
      <c r="K393" s="28"/>
      <c r="L393" s="6"/>
      <c r="M393" s="6"/>
      <c r="N393" s="6"/>
      <c r="O393" s="6"/>
      <c r="P393" s="6"/>
      <c r="Q393" s="6"/>
      <c r="R393" s="6"/>
      <c r="S393" s="6"/>
      <c r="T393" s="89"/>
      <c r="U393" s="87"/>
      <c r="V393" s="87"/>
      <c r="W393" s="87"/>
      <c r="X393" s="93"/>
      <c r="Y393" s="93"/>
      <c r="Z393" s="57"/>
      <c r="AA393" s="57"/>
      <c r="AB393" s="57"/>
      <c r="AC393" s="57"/>
    </row>
    <row r="394" spans="1:29" ht="28.2" thickBot="1" x14ac:dyDescent="0.3">
      <c r="A394" s="33"/>
      <c r="B394" s="133" t="s">
        <v>12</v>
      </c>
      <c r="C394" s="134"/>
      <c r="D394" s="51" t="s">
        <v>13</v>
      </c>
      <c r="E394" s="51" t="s">
        <v>14</v>
      </c>
      <c r="F394" s="52" t="s">
        <v>11</v>
      </c>
      <c r="G394" s="51" t="s">
        <v>13</v>
      </c>
      <c r="H394" s="51" t="s">
        <v>14</v>
      </c>
      <c r="I394" s="52" t="s">
        <v>11</v>
      </c>
      <c r="J394" s="117" t="s">
        <v>1055</v>
      </c>
      <c r="K394" s="28"/>
      <c r="L394" s="51" t="s">
        <v>15</v>
      </c>
      <c r="M394" s="51" t="s">
        <v>16</v>
      </c>
      <c r="N394" s="51" t="s">
        <v>17</v>
      </c>
      <c r="O394" s="51" t="s">
        <v>18</v>
      </c>
      <c r="P394" s="51" t="s">
        <v>19</v>
      </c>
      <c r="Q394" s="51" t="s">
        <v>20</v>
      </c>
      <c r="R394" s="51" t="s">
        <v>1062</v>
      </c>
      <c r="S394" s="72" t="s">
        <v>11</v>
      </c>
      <c r="T394" s="89"/>
      <c r="U394" s="87"/>
      <c r="V394" s="87"/>
      <c r="W394" s="87"/>
      <c r="X394" s="93"/>
      <c r="Y394" s="93"/>
      <c r="Z394" s="57"/>
      <c r="AA394" s="57"/>
      <c r="AB394" s="57"/>
      <c r="AC394" s="57"/>
    </row>
    <row r="395" spans="1:29" ht="16.05" customHeight="1" x14ac:dyDescent="0.25">
      <c r="A395" s="33" t="str">
        <f>$B$4</f>
        <v>01 Allan Hancock</v>
      </c>
      <c r="B395" s="143" t="s">
        <v>21</v>
      </c>
      <c r="C395" s="144"/>
      <c r="D395" s="1">
        <v>0</v>
      </c>
      <c r="E395" s="1">
        <v>0</v>
      </c>
      <c r="F395" s="99">
        <f>SUM(D395:E395)</f>
        <v>0</v>
      </c>
      <c r="G395" s="1">
        <v>0</v>
      </c>
      <c r="H395" s="1">
        <v>0</v>
      </c>
      <c r="I395" s="99">
        <f>SUM(G395:H395)</f>
        <v>0</v>
      </c>
      <c r="J395" s="114">
        <f>IF(F395-I395=0,0,IF(F395-I395&gt;0,TEXT(ABS(F395-I395),"$#,###")&amp;" ▼",TEXT(ABS(F395-I395),"$#,###")&amp;" ▲"))</f>
        <v>0</v>
      </c>
      <c r="K395" s="28" t="s">
        <v>12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97">
        <f>SUM(L395:R395)</f>
        <v>0</v>
      </c>
      <c r="T395" s="89" t="str">
        <f>T391</f>
        <v/>
      </c>
      <c r="U395" s="87" t="e">
        <f>U391</f>
        <v>#N/A</v>
      </c>
      <c r="V395" s="87" t="str">
        <f ca="1">V391</f>
        <v>01-Allan-Hancock_171211155522</v>
      </c>
      <c r="W395" s="87" t="str">
        <f ca="1">W391</f>
        <v>Copy of aebg_consortiumexpenditures_160722.xlsm</v>
      </c>
      <c r="X395" s="93"/>
      <c r="Y395" s="93"/>
      <c r="Z395" s="57"/>
      <c r="AA395" s="57"/>
      <c r="AB395" s="57"/>
      <c r="AC395" s="57"/>
    </row>
    <row r="396" spans="1:29" ht="16.05" customHeight="1" x14ac:dyDescent="0.25">
      <c r="A396" s="33" t="str">
        <f>$B$4</f>
        <v>01 Allan Hancock</v>
      </c>
      <c r="B396" s="135" t="s">
        <v>22</v>
      </c>
      <c r="C396" s="136"/>
      <c r="D396" s="2">
        <v>0</v>
      </c>
      <c r="E396" s="2">
        <v>0</v>
      </c>
      <c r="F396" s="99">
        <f t="shared" ref="F396:F399" si="212">SUM(D396:E396)</f>
        <v>0</v>
      </c>
      <c r="G396" s="2">
        <v>0</v>
      </c>
      <c r="H396" s="2">
        <v>0</v>
      </c>
      <c r="I396" s="100">
        <f t="shared" ref="I396:I399" si="213">SUM(G396:H396)</f>
        <v>0</v>
      </c>
      <c r="J396" s="114">
        <f t="shared" ref="J396:J400" si="214">IF(F396-I396=0,0,IF(F396-I396&gt;0,TEXT(ABS(F396-I396),"$#,###")&amp;" ▼",TEXT(ABS(F396-I396),"$#,###")&amp;" ▲"))</f>
        <v>0</v>
      </c>
      <c r="K396" s="28" t="s">
        <v>12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94">
        <f>SUM(L396:R396)</f>
        <v>0</v>
      </c>
      <c r="T396" s="89" t="str">
        <f t="shared" ref="T396:W399" si="215">T395</f>
        <v/>
      </c>
      <c r="U396" s="87" t="e">
        <f t="shared" si="215"/>
        <v>#N/A</v>
      </c>
      <c r="V396" s="87" t="str">
        <f t="shared" ca="1" si="215"/>
        <v>01-Allan-Hancock_171211155522</v>
      </c>
      <c r="W396" s="87" t="str">
        <f t="shared" ca="1" si="215"/>
        <v>Copy of aebg_consortiumexpenditures_160722.xlsm</v>
      </c>
      <c r="X396" s="93"/>
      <c r="Y396" s="93"/>
      <c r="Z396" s="57"/>
      <c r="AA396" s="57"/>
      <c r="AB396" s="57"/>
      <c r="AC396" s="57"/>
    </row>
    <row r="397" spans="1:29" ht="16.05" customHeight="1" x14ac:dyDescent="0.25">
      <c r="A397" s="33" t="str">
        <f>$B$4</f>
        <v>01 Allan Hancock</v>
      </c>
      <c r="B397" s="135" t="s">
        <v>23</v>
      </c>
      <c r="C397" s="136"/>
      <c r="D397" s="2">
        <v>0</v>
      </c>
      <c r="E397" s="2">
        <v>0</v>
      </c>
      <c r="F397" s="99">
        <f t="shared" si="212"/>
        <v>0</v>
      </c>
      <c r="G397" s="2">
        <v>0</v>
      </c>
      <c r="H397" s="2">
        <v>0</v>
      </c>
      <c r="I397" s="100">
        <f t="shared" si="213"/>
        <v>0</v>
      </c>
      <c r="J397" s="114">
        <f t="shared" si="214"/>
        <v>0</v>
      </c>
      <c r="K397" s="28" t="s">
        <v>12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94">
        <f>SUM(L397:R397)</f>
        <v>0</v>
      </c>
      <c r="T397" s="89" t="str">
        <f t="shared" si="215"/>
        <v/>
      </c>
      <c r="U397" s="87" t="e">
        <f t="shared" si="215"/>
        <v>#N/A</v>
      </c>
      <c r="V397" s="87" t="str">
        <f t="shared" ca="1" si="215"/>
        <v>01-Allan-Hancock_171211155522</v>
      </c>
      <c r="W397" s="87" t="str">
        <f t="shared" ca="1" si="215"/>
        <v>Copy of aebg_consortiumexpenditures_160722.xlsm</v>
      </c>
      <c r="X397" s="93"/>
      <c r="Y397" s="93"/>
      <c r="Z397" s="57"/>
      <c r="AA397" s="57"/>
      <c r="AB397" s="57"/>
      <c r="AC397" s="57"/>
    </row>
    <row r="398" spans="1:29" ht="16.05" customHeight="1" x14ac:dyDescent="0.25">
      <c r="A398" s="33" t="str">
        <f>$B$4</f>
        <v>01 Allan Hancock</v>
      </c>
      <c r="B398" s="135" t="s">
        <v>24</v>
      </c>
      <c r="C398" s="136"/>
      <c r="D398" s="2">
        <v>0</v>
      </c>
      <c r="E398" s="2">
        <v>0</v>
      </c>
      <c r="F398" s="99">
        <f t="shared" si="212"/>
        <v>0</v>
      </c>
      <c r="G398" s="2">
        <v>0</v>
      </c>
      <c r="H398" s="2">
        <v>0</v>
      </c>
      <c r="I398" s="100">
        <f t="shared" si="213"/>
        <v>0</v>
      </c>
      <c r="J398" s="114">
        <f t="shared" si="214"/>
        <v>0</v>
      </c>
      <c r="K398" s="28" t="s">
        <v>12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94">
        <f>SUM(L398:R398)</f>
        <v>0</v>
      </c>
      <c r="T398" s="89" t="str">
        <f t="shared" si="215"/>
        <v/>
      </c>
      <c r="U398" s="87" t="e">
        <f t="shared" si="215"/>
        <v>#N/A</v>
      </c>
      <c r="V398" s="87" t="str">
        <f t="shared" ca="1" si="215"/>
        <v>01-Allan-Hancock_171211155522</v>
      </c>
      <c r="W398" s="87" t="str">
        <f t="shared" ca="1" si="215"/>
        <v>Copy of aebg_consortiumexpenditures_160722.xlsm</v>
      </c>
      <c r="X398" s="93"/>
      <c r="Y398" s="93"/>
      <c r="Z398" s="57"/>
      <c r="AA398" s="57"/>
      <c r="AB398" s="57"/>
      <c r="AC398" s="57"/>
    </row>
    <row r="399" spans="1:29" ht="16.95" customHeight="1" thickBot="1" x14ac:dyDescent="0.3">
      <c r="A399" s="33" t="str">
        <f>$B$4</f>
        <v>01 Allan Hancock</v>
      </c>
      <c r="B399" s="135" t="s">
        <v>25</v>
      </c>
      <c r="C399" s="136"/>
      <c r="D399" s="3">
        <v>0</v>
      </c>
      <c r="E399" s="4">
        <v>0</v>
      </c>
      <c r="F399" s="101">
        <f t="shared" si="212"/>
        <v>0</v>
      </c>
      <c r="G399" s="3">
        <v>0</v>
      </c>
      <c r="H399" s="4">
        <v>0</v>
      </c>
      <c r="I399" s="101">
        <f t="shared" si="213"/>
        <v>0</v>
      </c>
      <c r="J399" s="115">
        <f t="shared" si="214"/>
        <v>0</v>
      </c>
      <c r="K399" s="28" t="s">
        <v>12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95">
        <f>SUM(L399:R399)</f>
        <v>0</v>
      </c>
      <c r="T399" s="89" t="str">
        <f t="shared" si="215"/>
        <v/>
      </c>
      <c r="U399" s="87" t="e">
        <f t="shared" si="215"/>
        <v>#N/A</v>
      </c>
      <c r="V399" s="87" t="str">
        <f t="shared" ca="1" si="215"/>
        <v>01-Allan-Hancock_171211155522</v>
      </c>
      <c r="W399" s="87" t="str">
        <f t="shared" ca="1" si="215"/>
        <v>Copy of aebg_consortiumexpenditures_160722.xlsm</v>
      </c>
      <c r="X399" s="93"/>
      <c r="Y399" s="93"/>
      <c r="Z399" s="57"/>
      <c r="AA399" s="57"/>
      <c r="AB399" s="57"/>
      <c r="AC399" s="57"/>
    </row>
    <row r="400" spans="1:29" thickTop="1" x14ac:dyDescent="0.25">
      <c r="A400" s="33"/>
      <c r="B400" s="145" t="s">
        <v>11</v>
      </c>
      <c r="C400" s="146"/>
      <c r="D400" s="96">
        <f t="shared" ref="D400:E400" si="216">SUM(D395:D399)</f>
        <v>0</v>
      </c>
      <c r="E400" s="96">
        <f t="shared" si="216"/>
        <v>0</v>
      </c>
      <c r="F400" s="102">
        <f>SUM(F395:F399)</f>
        <v>0</v>
      </c>
      <c r="G400" s="96">
        <f>SUM(G395:G399)</f>
        <v>0</v>
      </c>
      <c r="H400" s="96">
        <f>SUM(H395:H399)</f>
        <v>0</v>
      </c>
      <c r="I400" s="102">
        <f>SUM(I395:I399)</f>
        <v>0</v>
      </c>
      <c r="J400" s="114">
        <f t="shared" si="214"/>
        <v>0</v>
      </c>
      <c r="K400" s="29"/>
      <c r="L400" s="96">
        <f t="shared" ref="L400:R400" si="217">SUM(L395:L399)</f>
        <v>0</v>
      </c>
      <c r="M400" s="96">
        <f t="shared" si="217"/>
        <v>0</v>
      </c>
      <c r="N400" s="96">
        <f t="shared" si="217"/>
        <v>0</v>
      </c>
      <c r="O400" s="96">
        <f t="shared" si="217"/>
        <v>0</v>
      </c>
      <c r="P400" s="96">
        <f t="shared" si="217"/>
        <v>0</v>
      </c>
      <c r="Q400" s="96">
        <f t="shared" si="217"/>
        <v>0</v>
      </c>
      <c r="R400" s="96">
        <f t="shared" si="217"/>
        <v>0</v>
      </c>
      <c r="S400" s="96">
        <f>SUM(S395:S399)</f>
        <v>0</v>
      </c>
      <c r="T400" s="89"/>
      <c r="U400" s="87"/>
      <c r="V400" s="87"/>
      <c r="W400" s="87"/>
      <c r="X400" s="93"/>
      <c r="Y400" s="93"/>
      <c r="Z400" s="57"/>
      <c r="AA400" s="57"/>
      <c r="AB400" s="57"/>
      <c r="AC400" s="57"/>
    </row>
    <row r="401" spans="1:29" ht="15" x14ac:dyDescent="0.25">
      <c r="A401" s="33"/>
      <c r="B401" s="5"/>
      <c r="C401" s="5"/>
      <c r="D401" s="6"/>
      <c r="E401" s="6"/>
      <c r="F401" s="6"/>
      <c r="G401" s="6"/>
      <c r="H401" s="6"/>
      <c r="I401" s="6"/>
      <c r="J401" s="116"/>
      <c r="K401" s="28"/>
      <c r="L401" s="6"/>
      <c r="M401" s="6"/>
      <c r="N401" s="6"/>
      <c r="O401" s="6"/>
      <c r="P401" s="6"/>
      <c r="Q401" s="6"/>
      <c r="R401" s="6"/>
      <c r="S401" s="6"/>
      <c r="T401" s="89"/>
      <c r="U401" s="87"/>
      <c r="V401" s="87"/>
      <c r="W401" s="87"/>
      <c r="X401" s="93"/>
      <c r="Y401" s="93"/>
      <c r="Z401" s="57"/>
      <c r="AA401" s="57"/>
      <c r="AB401" s="57"/>
      <c r="AC401" s="57"/>
    </row>
    <row r="402" spans="1:29" ht="28.2" thickBot="1" x14ac:dyDescent="0.3">
      <c r="A402" s="33"/>
      <c r="B402" s="133" t="s">
        <v>26</v>
      </c>
      <c r="C402" s="134"/>
      <c r="D402" s="51" t="s">
        <v>13</v>
      </c>
      <c r="E402" s="51" t="s">
        <v>14</v>
      </c>
      <c r="F402" s="52" t="s">
        <v>11</v>
      </c>
      <c r="G402" s="51" t="s">
        <v>13</v>
      </c>
      <c r="H402" s="51" t="s">
        <v>14</v>
      </c>
      <c r="I402" s="52" t="s">
        <v>11</v>
      </c>
      <c r="J402" s="117" t="s">
        <v>1055</v>
      </c>
      <c r="K402" s="28"/>
      <c r="L402" s="132"/>
      <c r="M402" s="132"/>
      <c r="N402" s="132"/>
      <c r="O402" s="132"/>
      <c r="P402" s="132"/>
      <c r="Q402" s="132"/>
      <c r="R402" s="132"/>
      <c r="S402" s="106"/>
      <c r="T402" s="89"/>
      <c r="U402" s="87"/>
      <c r="V402" s="87"/>
      <c r="W402" s="87"/>
      <c r="X402" s="93"/>
      <c r="Y402" s="93"/>
      <c r="Z402" s="57"/>
      <c r="AA402" s="57"/>
      <c r="AB402" s="57"/>
      <c r="AC402" s="57"/>
    </row>
    <row r="403" spans="1:29" ht="16.05" customHeight="1" x14ac:dyDescent="0.25">
      <c r="A403" s="33" t="str">
        <f>$B$4</f>
        <v>01 Allan Hancock</v>
      </c>
      <c r="B403" s="143" t="s">
        <v>27</v>
      </c>
      <c r="C403" s="144"/>
      <c r="D403" s="1">
        <v>0</v>
      </c>
      <c r="E403" s="1">
        <v>0</v>
      </c>
      <c r="F403" s="99">
        <f>SUM(D403:E403)</f>
        <v>0</v>
      </c>
      <c r="G403" s="1">
        <v>0</v>
      </c>
      <c r="H403" s="1">
        <v>0</v>
      </c>
      <c r="I403" s="99">
        <f>SUM(G403:H403)</f>
        <v>0</v>
      </c>
      <c r="J403" s="114">
        <f>IF(F403-I403=0,0,IF(F403-I403&gt;0,TEXT(ABS(F403-I403),"$#,###")&amp;" ▼",TEXT(ABS(F403-I403),"$#,###")&amp;" ▲"))</f>
        <v>0</v>
      </c>
      <c r="K403" s="28" t="s">
        <v>1052</v>
      </c>
      <c r="L403" s="125"/>
      <c r="M403" s="125"/>
      <c r="N403" s="125"/>
      <c r="O403" s="125"/>
      <c r="P403" s="125"/>
      <c r="Q403" s="125"/>
      <c r="R403" s="125"/>
      <c r="S403" s="98"/>
      <c r="T403" s="89" t="str">
        <f>T399</f>
        <v/>
      </c>
      <c r="U403" s="87" t="e">
        <f>U399</f>
        <v>#N/A</v>
      </c>
      <c r="V403" s="87" t="str">
        <f ca="1">V399</f>
        <v>01-Allan-Hancock_171211155522</v>
      </c>
      <c r="W403" s="87" t="str">
        <f ca="1">W399</f>
        <v>Copy of aebg_consortiumexpenditures_160722.xlsm</v>
      </c>
      <c r="X403" s="93"/>
      <c r="Y403" s="93"/>
      <c r="Z403" s="57"/>
      <c r="AA403" s="57"/>
      <c r="AB403" s="57"/>
      <c r="AC403" s="57"/>
    </row>
    <row r="404" spans="1:29" ht="16.05" customHeight="1" x14ac:dyDescent="0.25">
      <c r="A404" s="33" t="str">
        <f>$B$4</f>
        <v>01 Allan Hancock</v>
      </c>
      <c r="B404" s="135" t="s">
        <v>28</v>
      </c>
      <c r="C404" s="136"/>
      <c r="D404" s="2">
        <v>0</v>
      </c>
      <c r="E404" s="2">
        <v>0</v>
      </c>
      <c r="F404" s="100">
        <f t="shared" ref="F404:F410" si="218">SUM(D404:E404)</f>
        <v>0</v>
      </c>
      <c r="G404" s="2">
        <v>0</v>
      </c>
      <c r="H404" s="2">
        <v>0</v>
      </c>
      <c r="I404" s="100">
        <f t="shared" ref="I404:I410" si="219">SUM(G404:H404)</f>
        <v>0</v>
      </c>
      <c r="J404" s="114">
        <f t="shared" ref="J404:J411" si="220">IF(F404-I404=0,0,IF(F404-I404&gt;0,TEXT(ABS(F404-I404),"$#,###")&amp;" ▼",TEXT(ABS(F404-I404),"$#,###")&amp;" ▲"))</f>
        <v>0</v>
      </c>
      <c r="K404" s="28" t="s">
        <v>1052</v>
      </c>
      <c r="L404" s="125"/>
      <c r="M404" s="125"/>
      <c r="N404" s="125"/>
      <c r="O404" s="125"/>
      <c r="P404" s="125"/>
      <c r="Q404" s="125"/>
      <c r="R404" s="125"/>
      <c r="S404" s="98"/>
      <c r="T404" s="89" t="str">
        <f t="shared" ref="T404:W410" si="221">T403</f>
        <v/>
      </c>
      <c r="U404" s="87" t="e">
        <f t="shared" si="221"/>
        <v>#N/A</v>
      </c>
      <c r="V404" s="87" t="str">
        <f t="shared" ca="1" si="221"/>
        <v>01-Allan-Hancock_171211155522</v>
      </c>
      <c r="W404" s="87" t="str">
        <f t="shared" ca="1" si="221"/>
        <v>Copy of aebg_consortiumexpenditures_160722.xlsm</v>
      </c>
      <c r="X404" s="93"/>
      <c r="Y404" s="93"/>
      <c r="Z404" s="57"/>
      <c r="AA404" s="57"/>
      <c r="AB404" s="57"/>
      <c r="AC404" s="57"/>
    </row>
    <row r="405" spans="1:29" ht="16.05" customHeight="1" x14ac:dyDescent="0.25">
      <c r="A405" s="33" t="str">
        <f t="shared" ref="A405:A410" si="222">A404</f>
        <v>01 Allan Hancock</v>
      </c>
      <c r="B405" s="135" t="s">
        <v>29</v>
      </c>
      <c r="C405" s="136"/>
      <c r="D405" s="2">
        <v>0</v>
      </c>
      <c r="E405" s="2">
        <v>0</v>
      </c>
      <c r="F405" s="100">
        <f t="shared" si="218"/>
        <v>0</v>
      </c>
      <c r="G405" s="2">
        <v>0</v>
      </c>
      <c r="H405" s="2">
        <v>0</v>
      </c>
      <c r="I405" s="100">
        <f t="shared" si="219"/>
        <v>0</v>
      </c>
      <c r="J405" s="114">
        <f t="shared" si="220"/>
        <v>0</v>
      </c>
      <c r="K405" s="28" t="s">
        <v>1052</v>
      </c>
      <c r="L405" s="125"/>
      <c r="M405" s="125"/>
      <c r="N405" s="125"/>
      <c r="O405" s="125"/>
      <c r="P405" s="125"/>
      <c r="Q405" s="125"/>
      <c r="R405" s="125"/>
      <c r="S405" s="98"/>
      <c r="T405" s="89" t="str">
        <f t="shared" si="221"/>
        <v/>
      </c>
      <c r="U405" s="87" t="e">
        <f t="shared" si="221"/>
        <v>#N/A</v>
      </c>
      <c r="V405" s="87" t="str">
        <f t="shared" ca="1" si="221"/>
        <v>01-Allan-Hancock_171211155522</v>
      </c>
      <c r="W405" s="87" t="str">
        <f t="shared" ca="1" si="221"/>
        <v>Copy of aebg_consortiumexpenditures_160722.xlsm</v>
      </c>
      <c r="X405" s="93"/>
      <c r="Y405" s="93"/>
      <c r="Z405" s="57"/>
      <c r="AA405" s="57"/>
      <c r="AB405" s="57"/>
      <c r="AC405" s="57"/>
    </row>
    <row r="406" spans="1:29" ht="16.05" customHeight="1" x14ac:dyDescent="0.25">
      <c r="A406" s="33" t="str">
        <f t="shared" si="222"/>
        <v>01 Allan Hancock</v>
      </c>
      <c r="B406" s="135" t="s">
        <v>30</v>
      </c>
      <c r="C406" s="136"/>
      <c r="D406" s="1">
        <v>0</v>
      </c>
      <c r="E406" s="1">
        <v>0</v>
      </c>
      <c r="F406" s="100">
        <f t="shared" si="218"/>
        <v>0</v>
      </c>
      <c r="G406" s="1">
        <v>0</v>
      </c>
      <c r="H406" s="1">
        <v>0</v>
      </c>
      <c r="I406" s="100">
        <f t="shared" si="219"/>
        <v>0</v>
      </c>
      <c r="J406" s="114">
        <f t="shared" si="220"/>
        <v>0</v>
      </c>
      <c r="K406" s="28" t="s">
        <v>1052</v>
      </c>
      <c r="L406" s="125"/>
      <c r="M406" s="125"/>
      <c r="N406" s="125"/>
      <c r="O406" s="125"/>
      <c r="P406" s="125"/>
      <c r="Q406" s="125"/>
      <c r="R406" s="125"/>
      <c r="S406" s="98"/>
      <c r="T406" s="89" t="str">
        <f t="shared" si="221"/>
        <v/>
      </c>
      <c r="U406" s="87" t="e">
        <f t="shared" si="221"/>
        <v>#N/A</v>
      </c>
      <c r="V406" s="87" t="str">
        <f t="shared" ca="1" si="221"/>
        <v>01-Allan-Hancock_171211155522</v>
      </c>
      <c r="W406" s="87" t="str">
        <f t="shared" ca="1" si="221"/>
        <v>Copy of aebg_consortiumexpenditures_160722.xlsm</v>
      </c>
      <c r="X406" s="93"/>
      <c r="Y406" s="93"/>
      <c r="Z406" s="57"/>
      <c r="AA406" s="57"/>
      <c r="AB406" s="57"/>
      <c r="AC406" s="57"/>
    </row>
    <row r="407" spans="1:29" ht="16.05" customHeight="1" x14ac:dyDescent="0.25">
      <c r="A407" s="33" t="str">
        <f t="shared" si="222"/>
        <v>01 Allan Hancock</v>
      </c>
      <c r="B407" s="135" t="s">
        <v>31</v>
      </c>
      <c r="C407" s="136"/>
      <c r="D407" s="2">
        <v>0</v>
      </c>
      <c r="E407" s="2">
        <v>0</v>
      </c>
      <c r="F407" s="100">
        <f t="shared" si="218"/>
        <v>0</v>
      </c>
      <c r="G407" s="2">
        <v>0</v>
      </c>
      <c r="H407" s="2">
        <v>0</v>
      </c>
      <c r="I407" s="100">
        <f t="shared" si="219"/>
        <v>0</v>
      </c>
      <c r="J407" s="114">
        <f t="shared" si="220"/>
        <v>0</v>
      </c>
      <c r="K407" s="28" t="s">
        <v>1052</v>
      </c>
      <c r="L407" s="125"/>
      <c r="M407" s="125"/>
      <c r="N407" s="125"/>
      <c r="O407" s="125"/>
      <c r="P407" s="125"/>
      <c r="Q407" s="125"/>
      <c r="R407" s="125"/>
      <c r="S407" s="98"/>
      <c r="T407" s="89" t="str">
        <f t="shared" si="221"/>
        <v/>
      </c>
      <c r="U407" s="87" t="e">
        <f t="shared" si="221"/>
        <v>#N/A</v>
      </c>
      <c r="V407" s="87" t="str">
        <f t="shared" ca="1" si="221"/>
        <v>01-Allan-Hancock_171211155522</v>
      </c>
      <c r="W407" s="87" t="str">
        <f t="shared" ca="1" si="221"/>
        <v>Copy of aebg_consortiumexpenditures_160722.xlsm</v>
      </c>
      <c r="X407" s="93"/>
      <c r="Y407" s="93"/>
      <c r="Z407" s="57"/>
      <c r="AA407" s="57"/>
      <c r="AB407" s="57"/>
      <c r="AC407" s="57"/>
    </row>
    <row r="408" spans="1:29" ht="16.05" customHeight="1" x14ac:dyDescent="0.25">
      <c r="A408" s="33" t="str">
        <f t="shared" si="222"/>
        <v>01 Allan Hancock</v>
      </c>
      <c r="B408" s="135" t="s">
        <v>32</v>
      </c>
      <c r="C408" s="136"/>
      <c r="D408" s="2">
        <v>0</v>
      </c>
      <c r="E408" s="2">
        <v>0</v>
      </c>
      <c r="F408" s="100">
        <f t="shared" si="218"/>
        <v>0</v>
      </c>
      <c r="G408" s="2">
        <v>0</v>
      </c>
      <c r="H408" s="2">
        <v>0</v>
      </c>
      <c r="I408" s="100">
        <f t="shared" si="219"/>
        <v>0</v>
      </c>
      <c r="J408" s="114">
        <f t="shared" si="220"/>
        <v>0</v>
      </c>
      <c r="K408" s="28" t="s">
        <v>1052</v>
      </c>
      <c r="L408" s="125"/>
      <c r="M408" s="125"/>
      <c r="N408" s="125"/>
      <c r="O408" s="125"/>
      <c r="P408" s="125"/>
      <c r="Q408" s="125"/>
      <c r="R408" s="125"/>
      <c r="S408" s="66"/>
      <c r="T408" s="89" t="str">
        <f t="shared" si="221"/>
        <v/>
      </c>
      <c r="U408" s="87" t="e">
        <f t="shared" si="221"/>
        <v>#N/A</v>
      </c>
      <c r="V408" s="87" t="str">
        <f t="shared" ca="1" si="221"/>
        <v>01-Allan-Hancock_171211155522</v>
      </c>
      <c r="W408" s="87" t="str">
        <f t="shared" ca="1" si="221"/>
        <v>Copy of aebg_consortiumexpenditures_160722.xlsm</v>
      </c>
      <c r="X408" s="93"/>
      <c r="Y408" s="93"/>
      <c r="Z408" s="57"/>
      <c r="AA408" s="57"/>
      <c r="AB408" s="57"/>
      <c r="AC408" s="57"/>
    </row>
    <row r="409" spans="1:29" ht="16.05" customHeight="1" x14ac:dyDescent="0.25">
      <c r="A409" s="33" t="str">
        <f t="shared" si="222"/>
        <v>01 Allan Hancock</v>
      </c>
      <c r="B409" s="135" t="s">
        <v>33</v>
      </c>
      <c r="C409" s="136"/>
      <c r="D409" s="2">
        <v>0</v>
      </c>
      <c r="E409" s="2">
        <v>0</v>
      </c>
      <c r="F409" s="100">
        <f t="shared" si="218"/>
        <v>0</v>
      </c>
      <c r="G409" s="2">
        <v>0</v>
      </c>
      <c r="H409" s="2">
        <v>0</v>
      </c>
      <c r="I409" s="100">
        <f t="shared" si="219"/>
        <v>0</v>
      </c>
      <c r="J409" s="114">
        <f t="shared" si="220"/>
        <v>0</v>
      </c>
      <c r="K409" s="28" t="s">
        <v>1052</v>
      </c>
      <c r="L409" s="125"/>
      <c r="M409" s="125"/>
      <c r="N409" s="125"/>
      <c r="O409" s="125"/>
      <c r="P409" s="125"/>
      <c r="Q409" s="125"/>
      <c r="R409" s="125"/>
      <c r="S409" s="111" t="s">
        <v>37</v>
      </c>
      <c r="T409" s="89" t="str">
        <f t="shared" si="221"/>
        <v/>
      </c>
      <c r="U409" s="87" t="e">
        <f t="shared" si="221"/>
        <v>#N/A</v>
      </c>
      <c r="V409" s="87" t="str">
        <f t="shared" ca="1" si="221"/>
        <v>01-Allan-Hancock_171211155522</v>
      </c>
      <c r="W409" s="87" t="str">
        <f t="shared" ca="1" si="221"/>
        <v>Copy of aebg_consortiumexpenditures_160722.xlsm</v>
      </c>
      <c r="X409" s="93"/>
      <c r="Y409" s="93"/>
      <c r="Z409" s="57"/>
      <c r="AA409" s="57"/>
      <c r="AB409" s="57"/>
      <c r="AC409" s="57"/>
    </row>
    <row r="410" spans="1:29" ht="16.95" customHeight="1" thickBot="1" x14ac:dyDescent="0.3">
      <c r="A410" s="33" t="str">
        <f t="shared" si="222"/>
        <v>01 Allan Hancock</v>
      </c>
      <c r="B410" s="147" t="s">
        <v>1070</v>
      </c>
      <c r="C410" s="148"/>
      <c r="D410" s="3">
        <v>0</v>
      </c>
      <c r="E410" s="4">
        <v>0</v>
      </c>
      <c r="F410" s="101">
        <f t="shared" si="218"/>
        <v>0</v>
      </c>
      <c r="G410" s="3">
        <v>0</v>
      </c>
      <c r="H410" s="4">
        <v>0</v>
      </c>
      <c r="I410" s="101">
        <f t="shared" si="219"/>
        <v>0</v>
      </c>
      <c r="J410" s="115">
        <f t="shared" si="220"/>
        <v>0</v>
      </c>
      <c r="K410" s="28" t="s">
        <v>1052</v>
      </c>
      <c r="L410" s="125"/>
      <c r="M410" s="125"/>
      <c r="N410" s="125"/>
      <c r="O410" s="125"/>
      <c r="P410" s="125"/>
      <c r="Q410" s="125"/>
      <c r="R410" s="125"/>
      <c r="S410" s="112" t="s">
        <v>1066</v>
      </c>
      <c r="T410" s="89" t="str">
        <f t="shared" si="221"/>
        <v/>
      </c>
      <c r="U410" s="87" t="e">
        <f t="shared" si="221"/>
        <v>#N/A</v>
      </c>
      <c r="V410" s="87" t="str">
        <f t="shared" ca="1" si="221"/>
        <v>01-Allan-Hancock_171211155522</v>
      </c>
      <c r="W410" s="87" t="str">
        <f t="shared" ca="1" si="221"/>
        <v>Copy of aebg_consortiumexpenditures_160722.xlsm</v>
      </c>
      <c r="X410" s="93"/>
      <c r="Y410" s="93"/>
      <c r="Z410" s="57"/>
      <c r="AA410" s="57"/>
      <c r="AB410" s="57"/>
      <c r="AC410" s="57"/>
    </row>
    <row r="411" spans="1:29" thickTop="1" x14ac:dyDescent="0.25">
      <c r="B411" s="8" t="s">
        <v>11</v>
      </c>
      <c r="C411" s="9"/>
      <c r="D411" s="96">
        <f t="shared" ref="D411:I411" si="223">SUM(D403:D410)</f>
        <v>0</v>
      </c>
      <c r="E411" s="96">
        <f t="shared" si="223"/>
        <v>0</v>
      </c>
      <c r="F411" s="102">
        <f t="shared" si="223"/>
        <v>0</v>
      </c>
      <c r="G411" s="96">
        <f t="shared" si="223"/>
        <v>0</v>
      </c>
      <c r="H411" s="96">
        <f t="shared" si="223"/>
        <v>0</v>
      </c>
      <c r="I411" s="102">
        <f t="shared" si="223"/>
        <v>0</v>
      </c>
      <c r="J411" s="114">
        <f t="shared" si="220"/>
        <v>0</v>
      </c>
      <c r="K411" s="30"/>
      <c r="L411" s="124"/>
      <c r="M411" s="124"/>
      <c r="N411" s="124"/>
      <c r="O411" s="124"/>
      <c r="P411" s="124"/>
      <c r="Q411" s="124"/>
      <c r="R411" s="124"/>
      <c r="S411" s="11" t="s">
        <v>1067</v>
      </c>
      <c r="T411" s="89"/>
      <c r="U411" s="87"/>
      <c r="V411" s="87"/>
      <c r="W411" s="87"/>
      <c r="X411" s="93"/>
      <c r="Y411" s="93"/>
      <c r="Z411" s="57"/>
      <c r="AA411" s="57"/>
      <c r="AB411" s="57"/>
      <c r="AC411" s="57"/>
    </row>
    <row r="413" spans="1:29" ht="30.6" thickBot="1" x14ac:dyDescent="0.35">
      <c r="M413" s="24"/>
      <c r="N413" s="24"/>
      <c r="O413" s="113"/>
      <c r="P413" s="113"/>
      <c r="Q413" s="107" t="s">
        <v>1063</v>
      </c>
      <c r="R413" s="107" t="s">
        <v>1064</v>
      </c>
      <c r="S413" s="107" t="s">
        <v>1065</v>
      </c>
    </row>
    <row r="414" spans="1:29" ht="28.2" x14ac:dyDescent="0.25">
      <c r="A414" s="76" t="s">
        <v>1027</v>
      </c>
      <c r="B414" s="21" t="str">
        <f>IFERROR(VLOOKUP(11,Sheet1!F:G,2,FALSE),"")</f>
        <v/>
      </c>
      <c r="C414" s="21"/>
      <c r="D414" s="103"/>
      <c r="E414" s="103"/>
      <c r="F414" s="103"/>
      <c r="G414" s="18"/>
      <c r="M414" s="24"/>
      <c r="N414" s="24"/>
      <c r="O414" s="155" t="s">
        <v>56</v>
      </c>
      <c r="P414" s="155"/>
      <c r="Q414" s="108" t="str">
        <f>R414</f>
        <v/>
      </c>
      <c r="R414" s="108" t="str">
        <f>IFERROR(INDEX(Sheet1!H:H,MATCH(U422,Sheet1!E:E,0)),"")</f>
        <v/>
      </c>
      <c r="S414" s="108" t="str">
        <f>IFERROR(INDEX(Sheet1!J:J,MATCH(U422,Sheet1!E:E,0)),"")</f>
        <v/>
      </c>
      <c r="X414" s="93"/>
      <c r="Y414" s="93"/>
      <c r="Z414" s="57"/>
      <c r="AA414" s="57"/>
      <c r="AB414" s="57"/>
      <c r="AC414" s="57"/>
    </row>
    <row r="415" spans="1:29" ht="25.95" customHeight="1" x14ac:dyDescent="0.25">
      <c r="B415" s="12"/>
      <c r="D415" s="11"/>
      <c r="E415" s="11"/>
      <c r="F415" s="11"/>
      <c r="G415" s="11"/>
      <c r="M415" s="24"/>
      <c r="N415" s="24"/>
      <c r="O415" s="156" t="s">
        <v>2</v>
      </c>
      <c r="P415" s="156"/>
      <c r="Q415" s="109" t="e">
        <f>IF(Q414=F429," - ",IF(Q414-F429&gt;0,TEXT(Q414-F429,"$#,###")&amp;" ▼",TEXT(ABS(Q414-F429),"$#,###")&amp;" ▲"))</f>
        <v>#VALUE!</v>
      </c>
      <c r="R415" s="109" t="e">
        <f>IF(I429=R414," - ",IF(R414-I429&gt;0,TEXT(R414-I429,"$#,###")&amp;" ▼",TEXT(ABS(R414-I429),"$#,###")&amp;" ▲"))</f>
        <v>#VALUE!</v>
      </c>
      <c r="S415" s="109" t="e">
        <f>IF(L429=S414," - ",IF(S414-L429&gt;0,TEXT(S414-L429,"$#,###")&amp;" ▼",TEXT(ABS(S414-L429),"$#,###")&amp;" ▲"))</f>
        <v>#VALUE!</v>
      </c>
      <c r="X415" s="93"/>
      <c r="Y415" s="93"/>
      <c r="Z415" s="57"/>
      <c r="AA415" s="57"/>
      <c r="AB415" s="57"/>
      <c r="AC415" s="57"/>
    </row>
    <row r="416" spans="1:29" ht="25.95" customHeight="1" x14ac:dyDescent="0.25">
      <c r="B416" s="7"/>
      <c r="C416" s="152" t="str">
        <f>IF(ISNA(Sheet1!B421),"Please select from the list of member agencies affiliated with the selected Consortium","")</f>
        <v/>
      </c>
      <c r="D416" s="152"/>
      <c r="E416" s="152"/>
      <c r="F416" s="152"/>
      <c r="G416" s="152"/>
      <c r="H416" s="31"/>
      <c r="I416" s="31"/>
      <c r="J416" s="31"/>
      <c r="K416" s="31"/>
      <c r="L416" s="13"/>
      <c r="M416" s="24"/>
      <c r="N416" s="24"/>
      <c r="O416" s="156" t="s">
        <v>12</v>
      </c>
      <c r="P416" s="156"/>
      <c r="Q416" s="109" t="e">
        <f>IF(F437=Q414," - ",IF(Q414-F437&gt;0,TEXT(Q414-F437,"$#,###")&amp;" ▼",TEXT(ABS(Q414-F437),"$#,###")&amp;" ▲"))</f>
        <v>#VALUE!</v>
      </c>
      <c r="R416" s="109" t="e">
        <f>IF(I437=R414," - ",IF(R414-I437&gt;0,TEXT(R414-I437,"$#,###")&amp;" ▼",TEXT(ABS(R414-I437),"$#,###")&amp;" ▲"))</f>
        <v>#VALUE!</v>
      </c>
      <c r="S416" s="109" t="e">
        <f>IF(L437=S414," - ",IF(S414-L437&gt;0,TEXT(S414-L437,"$#,###")&amp;" ▼",TEXT(ABS(S414-L437),"$#,###")&amp;" ▲"))</f>
        <v>#VALUE!</v>
      </c>
      <c r="U416" s="81"/>
      <c r="V416" s="81"/>
      <c r="W416" s="81"/>
      <c r="X416" s="93"/>
      <c r="Y416" s="93"/>
      <c r="Z416" s="57"/>
      <c r="AA416" s="57"/>
      <c r="AB416" s="57"/>
      <c r="AC416" s="57"/>
    </row>
    <row r="417" spans="1:29" ht="25.95" customHeight="1" x14ac:dyDescent="0.25">
      <c r="B417" s="7"/>
      <c r="C417" s="48"/>
      <c r="D417" s="71"/>
      <c r="E417" s="71"/>
      <c r="F417" s="71"/>
      <c r="G417" s="71"/>
      <c r="H417" s="31"/>
      <c r="I417" s="31"/>
      <c r="J417" s="31"/>
      <c r="K417" s="31"/>
      <c r="L417" s="13"/>
      <c r="M417" s="24"/>
      <c r="N417" s="24"/>
      <c r="O417" s="154" t="s">
        <v>1052</v>
      </c>
      <c r="P417" s="154"/>
      <c r="Q417" s="110" t="e">
        <f>IF(F448=Q414," - ",IF(Q414-F448&gt;0,TEXT(Q414-F448,"$#,###")&amp;" ▼",TEXT(ABS(Q414-F448),"$#,###")&amp;" ▲"))</f>
        <v>#VALUE!</v>
      </c>
      <c r="R417" s="110" t="e">
        <f>IF(I448=R414," - ",IF(R414-I448&gt;0,TEXT(R414-I448,"$#,###")&amp;" ▼",TEXT(ABS(R414-I448),"$#,###")&amp;" ▲"))</f>
        <v>#VALUE!</v>
      </c>
      <c r="S417" s="110"/>
      <c r="U417" s="81"/>
      <c r="V417" s="81"/>
      <c r="W417" s="81"/>
      <c r="X417" s="93"/>
      <c r="Y417" s="93"/>
      <c r="Z417" s="57"/>
      <c r="AA417" s="57"/>
      <c r="AB417" s="57"/>
      <c r="AC417" s="57"/>
    </row>
    <row r="418" spans="1:29" ht="15" x14ac:dyDescent="0.25">
      <c r="U418" s="81"/>
      <c r="V418" s="81"/>
      <c r="W418" s="81"/>
      <c r="X418" s="93"/>
      <c r="Y418" s="93"/>
      <c r="Z418" s="57"/>
      <c r="AA418" s="57"/>
      <c r="AB418" s="57"/>
      <c r="AC418" s="57"/>
    </row>
    <row r="419" spans="1:29" ht="18" customHeight="1" x14ac:dyDescent="0.25">
      <c r="B419" s="14"/>
      <c r="D419" s="137" t="s">
        <v>60</v>
      </c>
      <c r="E419" s="138"/>
      <c r="F419" s="138"/>
      <c r="G419" s="138"/>
      <c r="H419" s="138"/>
      <c r="I419" s="138"/>
      <c r="J419" s="139"/>
      <c r="K419" s="27"/>
      <c r="L419" s="126" t="s">
        <v>67</v>
      </c>
      <c r="M419" s="127"/>
      <c r="N419" s="127"/>
      <c r="O419" s="127"/>
      <c r="P419" s="127"/>
      <c r="Q419" s="127"/>
      <c r="R419" s="127"/>
      <c r="S419" s="128"/>
      <c r="U419" s="81"/>
      <c r="V419" s="81"/>
      <c r="W419" s="81"/>
      <c r="X419" s="93"/>
      <c r="Y419" s="93"/>
      <c r="Z419" s="57"/>
      <c r="AA419" s="57"/>
      <c r="AB419" s="57"/>
      <c r="AC419" s="57"/>
    </row>
    <row r="420" spans="1:29" ht="15" x14ac:dyDescent="0.25">
      <c r="A420" s="15"/>
      <c r="B420" s="17"/>
      <c r="C420" s="17"/>
      <c r="D420" s="140" t="s">
        <v>1053</v>
      </c>
      <c r="E420" s="140"/>
      <c r="F420" s="140"/>
      <c r="G420" s="140" t="s">
        <v>1054</v>
      </c>
      <c r="H420" s="140"/>
      <c r="I420" s="140"/>
      <c r="J420" s="141" t="s">
        <v>1055</v>
      </c>
      <c r="K420" s="28"/>
      <c r="L420" s="129"/>
      <c r="M420" s="130"/>
      <c r="N420" s="130"/>
      <c r="O420" s="130"/>
      <c r="P420" s="130"/>
      <c r="Q420" s="130"/>
      <c r="R420" s="130"/>
      <c r="S420" s="131"/>
      <c r="T420" s="83"/>
      <c r="U420" s="84"/>
      <c r="V420" s="84"/>
      <c r="W420" s="84"/>
      <c r="X420" s="93"/>
      <c r="Y420" s="93"/>
      <c r="Z420" s="57"/>
      <c r="AA420" s="57"/>
      <c r="AB420" s="57"/>
      <c r="AC420" s="57"/>
    </row>
    <row r="421" spans="1:29" ht="28.2" thickBot="1" x14ac:dyDescent="0.3">
      <c r="A421" s="32"/>
      <c r="B421" s="133" t="s">
        <v>2</v>
      </c>
      <c r="C421" s="134"/>
      <c r="D421" s="49" t="s">
        <v>13</v>
      </c>
      <c r="E421" s="49" t="s">
        <v>14</v>
      </c>
      <c r="F421" s="50" t="s">
        <v>11</v>
      </c>
      <c r="G421" s="49" t="s">
        <v>13</v>
      </c>
      <c r="H421" s="49" t="s">
        <v>14</v>
      </c>
      <c r="I421" s="50" t="s">
        <v>11</v>
      </c>
      <c r="J421" s="142"/>
      <c r="K421" s="28"/>
      <c r="L421" s="51" t="s">
        <v>15</v>
      </c>
      <c r="M421" s="51" t="s">
        <v>16</v>
      </c>
      <c r="N421" s="51" t="s">
        <v>17</v>
      </c>
      <c r="O421" s="51" t="s">
        <v>18</v>
      </c>
      <c r="P421" s="51" t="s">
        <v>19</v>
      </c>
      <c r="Q421" s="51" t="s">
        <v>20</v>
      </c>
      <c r="R421" s="51" t="s">
        <v>1062</v>
      </c>
      <c r="S421" s="72" t="s">
        <v>11</v>
      </c>
      <c r="T421" s="89"/>
      <c r="U421" s="87"/>
      <c r="V421" s="87"/>
      <c r="W421" s="87"/>
      <c r="X421" s="93"/>
      <c r="Y421" s="93"/>
      <c r="Z421" s="57"/>
      <c r="AA421" s="57"/>
      <c r="AB421" s="57"/>
      <c r="AC421" s="57"/>
    </row>
    <row r="422" spans="1:29" ht="16.05" customHeight="1" x14ac:dyDescent="0.25">
      <c r="A422" s="33" t="str">
        <f t="shared" ref="A422:A428" si="224">$B$4</f>
        <v>01 Allan Hancock</v>
      </c>
      <c r="B422" s="143" t="s">
        <v>1</v>
      </c>
      <c r="C422" s="144"/>
      <c r="D422" s="1">
        <v>0</v>
      </c>
      <c r="E422" s="1">
        <v>0</v>
      </c>
      <c r="F422" s="99">
        <f>SUM(D422:E422)</f>
        <v>0</v>
      </c>
      <c r="G422" s="1">
        <v>0</v>
      </c>
      <c r="H422" s="1">
        <v>0</v>
      </c>
      <c r="I422" s="99">
        <f>SUM(G422:H422)</f>
        <v>0</v>
      </c>
      <c r="J422" s="114">
        <f>IF(F422-I422=0,0,IF(F422-I422&gt;0,TEXT(ABS(F422-I422),"$#,###")&amp;" ▼",TEXT(ABS(F422-I422),"$#,###")&amp;" ▲"))</f>
        <v>0</v>
      </c>
      <c r="K422" s="28" t="s">
        <v>2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Q422" s="1">
        <v>0</v>
      </c>
      <c r="R422" s="1">
        <v>0</v>
      </c>
      <c r="S422" s="94">
        <f t="shared" ref="S422:S428" si="225">SUM(L422:R422)</f>
        <v>0</v>
      </c>
      <c r="T422" s="85" t="str">
        <f>B414</f>
        <v/>
      </c>
      <c r="U422" s="86" t="e">
        <f>INDEX(Sheet1!E:E,MATCH($B$4&amp;B414,Sheet1!D:D,0))</f>
        <v>#N/A</v>
      </c>
      <c r="V422" s="87" t="str">
        <f ca="1">Sheet1!$B$8</f>
        <v>01-Allan-Hancock_171211155522</v>
      </c>
      <c r="W422" s="87" t="str">
        <f ca="1">Sheet1!$B$10</f>
        <v>Copy of aebg_consortiumexpenditures_160722.xlsm</v>
      </c>
      <c r="X422" s="93"/>
      <c r="Y422" s="93"/>
      <c r="Z422" s="57"/>
      <c r="AA422" s="57"/>
      <c r="AB422" s="57"/>
      <c r="AC422" s="57"/>
    </row>
    <row r="423" spans="1:29" ht="16.05" customHeight="1" x14ac:dyDescent="0.25">
      <c r="A423" s="33" t="str">
        <f t="shared" si="224"/>
        <v>01 Allan Hancock</v>
      </c>
      <c r="B423" s="135" t="s">
        <v>5</v>
      </c>
      <c r="C423" s="136"/>
      <c r="D423" s="2">
        <v>0</v>
      </c>
      <c r="E423" s="2">
        <v>0</v>
      </c>
      <c r="F423" s="100">
        <f t="shared" ref="F423:F428" si="226">SUM(D423:E423)</f>
        <v>0</v>
      </c>
      <c r="G423" s="2">
        <v>0</v>
      </c>
      <c r="H423" s="2">
        <v>0</v>
      </c>
      <c r="I423" s="100">
        <f t="shared" ref="I423:I428" si="227">SUM(G423:H423)</f>
        <v>0</v>
      </c>
      <c r="J423" s="114">
        <f t="shared" ref="J423:J428" si="228">IF(F423-I423=0,0,IF(F423-I423&gt;0,TEXT(ABS(F423-I423),"$#,###")&amp;" ▼",TEXT(ABS(F423-I423),"$#,###")&amp;" ▲"))</f>
        <v>0</v>
      </c>
      <c r="K423" s="28" t="s">
        <v>2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94">
        <f t="shared" si="225"/>
        <v>0</v>
      </c>
      <c r="T423" s="89" t="str">
        <f t="shared" ref="T423:U428" si="229">T422</f>
        <v/>
      </c>
      <c r="U423" s="87" t="e">
        <f t="shared" si="229"/>
        <v>#N/A</v>
      </c>
      <c r="V423" s="87" t="str">
        <f ca="1">Sheet1!$B$8</f>
        <v>01-Allan-Hancock_171211155522</v>
      </c>
      <c r="W423" s="87" t="str">
        <f ca="1">Sheet1!$B$10</f>
        <v>Copy of aebg_consortiumexpenditures_160722.xlsm</v>
      </c>
      <c r="X423" s="93"/>
      <c r="Y423" s="93"/>
      <c r="Z423" s="57"/>
      <c r="AA423" s="57"/>
      <c r="AB423" s="57"/>
      <c r="AC423" s="57"/>
    </row>
    <row r="424" spans="1:29" ht="16.05" customHeight="1" x14ac:dyDescent="0.25">
      <c r="A424" s="33" t="str">
        <f t="shared" si="224"/>
        <v>01 Allan Hancock</v>
      </c>
      <c r="B424" s="135" t="s">
        <v>6</v>
      </c>
      <c r="C424" s="136"/>
      <c r="D424" s="2">
        <v>0</v>
      </c>
      <c r="E424" s="2">
        <v>0</v>
      </c>
      <c r="F424" s="100">
        <f t="shared" si="226"/>
        <v>0</v>
      </c>
      <c r="G424" s="2">
        <v>0</v>
      </c>
      <c r="H424" s="2">
        <v>0</v>
      </c>
      <c r="I424" s="100">
        <f t="shared" si="227"/>
        <v>0</v>
      </c>
      <c r="J424" s="114">
        <f t="shared" si="228"/>
        <v>0</v>
      </c>
      <c r="K424" s="28" t="s">
        <v>2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94">
        <f t="shared" si="225"/>
        <v>0</v>
      </c>
      <c r="T424" s="89" t="str">
        <f t="shared" si="229"/>
        <v/>
      </c>
      <c r="U424" s="87" t="e">
        <f t="shared" si="229"/>
        <v>#N/A</v>
      </c>
      <c r="V424" s="87" t="str">
        <f ca="1">Sheet1!$B$8</f>
        <v>01-Allan-Hancock_171211155522</v>
      </c>
      <c r="W424" s="87" t="str">
        <f ca="1">Sheet1!$B$10</f>
        <v>Copy of aebg_consortiumexpenditures_160722.xlsm</v>
      </c>
      <c r="X424" s="93"/>
      <c r="Y424" s="93"/>
      <c r="Z424" s="57"/>
      <c r="AA424" s="57"/>
      <c r="AB424" s="57"/>
      <c r="AC424" s="57"/>
    </row>
    <row r="425" spans="1:29" ht="16.05" customHeight="1" x14ac:dyDescent="0.25">
      <c r="A425" s="33" t="str">
        <f t="shared" si="224"/>
        <v>01 Allan Hancock</v>
      </c>
      <c r="B425" s="135" t="s">
        <v>7</v>
      </c>
      <c r="C425" s="136"/>
      <c r="D425" s="2">
        <v>0</v>
      </c>
      <c r="E425" s="2">
        <v>0</v>
      </c>
      <c r="F425" s="100">
        <f t="shared" si="226"/>
        <v>0</v>
      </c>
      <c r="G425" s="2">
        <v>0</v>
      </c>
      <c r="H425" s="2">
        <v>0</v>
      </c>
      <c r="I425" s="100">
        <f t="shared" si="227"/>
        <v>0</v>
      </c>
      <c r="J425" s="114">
        <f t="shared" si="228"/>
        <v>0</v>
      </c>
      <c r="K425" s="28" t="s">
        <v>2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94">
        <f t="shared" si="225"/>
        <v>0</v>
      </c>
      <c r="T425" s="89" t="str">
        <f t="shared" si="229"/>
        <v/>
      </c>
      <c r="U425" s="87" t="e">
        <f t="shared" si="229"/>
        <v>#N/A</v>
      </c>
      <c r="V425" s="87" t="str">
        <f ca="1">Sheet1!$B$8</f>
        <v>01-Allan-Hancock_171211155522</v>
      </c>
      <c r="W425" s="87" t="str">
        <f ca="1">Sheet1!$B$10</f>
        <v>Copy of aebg_consortiumexpenditures_160722.xlsm</v>
      </c>
      <c r="X425" s="93"/>
      <c r="Y425" s="93"/>
      <c r="Z425" s="57"/>
      <c r="AA425" s="57"/>
      <c r="AB425" s="57"/>
      <c r="AC425" s="57"/>
    </row>
    <row r="426" spans="1:29" ht="16.05" customHeight="1" x14ac:dyDescent="0.25">
      <c r="A426" s="33" t="str">
        <f t="shared" si="224"/>
        <v>01 Allan Hancock</v>
      </c>
      <c r="B426" s="135" t="s">
        <v>8</v>
      </c>
      <c r="C426" s="136"/>
      <c r="D426" s="2">
        <v>0</v>
      </c>
      <c r="E426" s="2">
        <v>0</v>
      </c>
      <c r="F426" s="100">
        <f t="shared" si="226"/>
        <v>0</v>
      </c>
      <c r="G426" s="2">
        <v>0</v>
      </c>
      <c r="H426" s="2">
        <v>0</v>
      </c>
      <c r="I426" s="100">
        <f t="shared" si="227"/>
        <v>0</v>
      </c>
      <c r="J426" s="114">
        <f t="shared" si="228"/>
        <v>0</v>
      </c>
      <c r="K426" s="28" t="s">
        <v>2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94">
        <f t="shared" si="225"/>
        <v>0</v>
      </c>
      <c r="T426" s="89" t="str">
        <f t="shared" si="229"/>
        <v/>
      </c>
      <c r="U426" s="87" t="e">
        <f t="shared" si="229"/>
        <v>#N/A</v>
      </c>
      <c r="V426" s="87" t="str">
        <f ca="1">Sheet1!$B$8</f>
        <v>01-Allan-Hancock_171211155522</v>
      </c>
      <c r="W426" s="87" t="str">
        <f ca="1">Sheet1!$B$10</f>
        <v>Copy of aebg_consortiumexpenditures_160722.xlsm</v>
      </c>
      <c r="X426" s="93"/>
      <c r="Y426" s="93"/>
      <c r="Z426" s="57"/>
      <c r="AA426" s="57"/>
      <c r="AB426" s="57"/>
      <c r="AC426" s="57"/>
    </row>
    <row r="427" spans="1:29" ht="16.05" customHeight="1" x14ac:dyDescent="0.25">
      <c r="A427" s="33" t="str">
        <f t="shared" si="224"/>
        <v>01 Allan Hancock</v>
      </c>
      <c r="B427" s="135" t="s">
        <v>9</v>
      </c>
      <c r="C427" s="136"/>
      <c r="D427" s="2">
        <v>0</v>
      </c>
      <c r="E427" s="2">
        <v>0</v>
      </c>
      <c r="F427" s="100">
        <f t="shared" si="226"/>
        <v>0</v>
      </c>
      <c r="G427" s="2">
        <v>0</v>
      </c>
      <c r="H427" s="2">
        <v>0</v>
      </c>
      <c r="I427" s="100">
        <f t="shared" si="227"/>
        <v>0</v>
      </c>
      <c r="J427" s="114">
        <f t="shared" si="228"/>
        <v>0</v>
      </c>
      <c r="K427" s="28" t="s">
        <v>2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94">
        <f t="shared" si="225"/>
        <v>0</v>
      </c>
      <c r="T427" s="89" t="str">
        <f t="shared" si="229"/>
        <v/>
      </c>
      <c r="U427" s="87" t="e">
        <f t="shared" si="229"/>
        <v>#N/A</v>
      </c>
      <c r="V427" s="87" t="str">
        <f ca="1">Sheet1!$B$8</f>
        <v>01-Allan-Hancock_171211155522</v>
      </c>
      <c r="W427" s="87" t="str">
        <f ca="1">Sheet1!$B$10</f>
        <v>Copy of aebg_consortiumexpenditures_160722.xlsm</v>
      </c>
      <c r="X427" s="93"/>
      <c r="Y427" s="93"/>
      <c r="Z427" s="57"/>
      <c r="AA427" s="57"/>
      <c r="AB427" s="57"/>
      <c r="AC427" s="57"/>
    </row>
    <row r="428" spans="1:29" ht="16.95" customHeight="1" thickBot="1" x14ac:dyDescent="0.3">
      <c r="A428" s="33" t="str">
        <f t="shared" si="224"/>
        <v>01 Allan Hancock</v>
      </c>
      <c r="B428" s="147" t="s">
        <v>10</v>
      </c>
      <c r="C428" s="148"/>
      <c r="D428" s="3">
        <v>0</v>
      </c>
      <c r="E428" s="4">
        <v>0</v>
      </c>
      <c r="F428" s="101">
        <f t="shared" si="226"/>
        <v>0</v>
      </c>
      <c r="G428" s="3">
        <v>0</v>
      </c>
      <c r="H428" s="4">
        <v>0</v>
      </c>
      <c r="I428" s="101">
        <f t="shared" si="227"/>
        <v>0</v>
      </c>
      <c r="J428" s="115">
        <f t="shared" si="228"/>
        <v>0</v>
      </c>
      <c r="K428" s="28" t="s">
        <v>2</v>
      </c>
      <c r="L428" s="3">
        <v>0</v>
      </c>
      <c r="M428" s="4">
        <v>0</v>
      </c>
      <c r="N428" s="3">
        <v>0</v>
      </c>
      <c r="O428" s="4">
        <v>0</v>
      </c>
      <c r="P428" s="3">
        <v>0</v>
      </c>
      <c r="Q428" s="4">
        <v>0</v>
      </c>
      <c r="R428" s="3">
        <v>0</v>
      </c>
      <c r="S428" s="95">
        <f t="shared" si="225"/>
        <v>0</v>
      </c>
      <c r="T428" s="89" t="str">
        <f t="shared" si="229"/>
        <v/>
      </c>
      <c r="U428" s="87" t="e">
        <f t="shared" si="229"/>
        <v>#N/A</v>
      </c>
      <c r="V428" s="87" t="str">
        <f ca="1">Sheet1!$B$8</f>
        <v>01-Allan-Hancock_171211155522</v>
      </c>
      <c r="W428" s="87" t="str">
        <f ca="1">Sheet1!$B$10</f>
        <v>Copy of aebg_consortiumexpenditures_160722.xlsm</v>
      </c>
      <c r="X428" s="93"/>
      <c r="Y428" s="93"/>
      <c r="Z428" s="57"/>
      <c r="AA428" s="57"/>
      <c r="AB428" s="57"/>
      <c r="AC428" s="57"/>
    </row>
    <row r="429" spans="1:29" thickTop="1" x14ac:dyDescent="0.25">
      <c r="A429" s="33"/>
      <c r="B429" s="149" t="s">
        <v>11</v>
      </c>
      <c r="C429" s="150"/>
      <c r="D429" s="96">
        <f t="shared" ref="D429:E429" si="230">SUM(D422:D428)</f>
        <v>0</v>
      </c>
      <c r="E429" s="96">
        <f t="shared" si="230"/>
        <v>0</v>
      </c>
      <c r="F429" s="102">
        <f>SUM(F422:F428)</f>
        <v>0</v>
      </c>
      <c r="G429" s="96">
        <f>SUM(G422:G428)</f>
        <v>0</v>
      </c>
      <c r="H429" s="96">
        <f>SUM(H422:H428)</f>
        <v>0</v>
      </c>
      <c r="I429" s="102">
        <f>SUM(I422:I428)</f>
        <v>0</v>
      </c>
      <c r="J429" s="114">
        <f>IF(F429-I429=0,0,IF(F429-I429&gt;0,TEXT(ABS(F429-I429),"$#,###")&amp;" ▼",TEXT(ABS(F429-I429),"$#,###")&amp;" ▲"))</f>
        <v>0</v>
      </c>
      <c r="K429" s="29"/>
      <c r="L429" s="96">
        <f t="shared" ref="L429:R429" si="231">SUM(L422:L428)</f>
        <v>0</v>
      </c>
      <c r="M429" s="96">
        <f t="shared" si="231"/>
        <v>0</v>
      </c>
      <c r="N429" s="96">
        <f t="shared" si="231"/>
        <v>0</v>
      </c>
      <c r="O429" s="96">
        <f t="shared" si="231"/>
        <v>0</v>
      </c>
      <c r="P429" s="96">
        <f t="shared" si="231"/>
        <v>0</v>
      </c>
      <c r="Q429" s="96">
        <f t="shared" si="231"/>
        <v>0</v>
      </c>
      <c r="R429" s="96">
        <f t="shared" si="231"/>
        <v>0</v>
      </c>
      <c r="S429" s="96">
        <f>SUM(S422:S428)</f>
        <v>0</v>
      </c>
      <c r="T429" s="89"/>
      <c r="U429" s="87"/>
      <c r="V429" s="87"/>
      <c r="W429" s="87"/>
      <c r="X429" s="93"/>
      <c r="Y429" s="93"/>
      <c r="Z429" s="57"/>
      <c r="AA429" s="57"/>
      <c r="AB429" s="57"/>
      <c r="AC429" s="57"/>
    </row>
    <row r="430" spans="1:29" ht="15" x14ac:dyDescent="0.25">
      <c r="A430" s="33"/>
      <c r="B430" s="5"/>
      <c r="C430" s="5"/>
      <c r="D430" s="6"/>
      <c r="E430" s="6"/>
      <c r="F430" s="6"/>
      <c r="G430" s="6"/>
      <c r="H430" s="6"/>
      <c r="I430" s="6"/>
      <c r="J430" s="116"/>
      <c r="K430" s="28"/>
      <c r="L430" s="6"/>
      <c r="M430" s="6"/>
      <c r="N430" s="6"/>
      <c r="O430" s="6"/>
      <c r="P430" s="6"/>
      <c r="Q430" s="6"/>
      <c r="R430" s="6"/>
      <c r="S430" s="6"/>
      <c r="T430" s="89"/>
      <c r="U430" s="87"/>
      <c r="V430" s="87"/>
      <c r="W430" s="87"/>
      <c r="X430" s="93"/>
      <c r="Y430" s="93"/>
      <c r="Z430" s="57"/>
      <c r="AA430" s="57"/>
      <c r="AB430" s="57"/>
      <c r="AC430" s="57"/>
    </row>
    <row r="431" spans="1:29" ht="28.2" thickBot="1" x14ac:dyDescent="0.3">
      <c r="A431" s="33"/>
      <c r="B431" s="133" t="s">
        <v>12</v>
      </c>
      <c r="C431" s="134"/>
      <c r="D431" s="51" t="s">
        <v>13</v>
      </c>
      <c r="E431" s="51" t="s">
        <v>14</v>
      </c>
      <c r="F431" s="52" t="s">
        <v>11</v>
      </c>
      <c r="G431" s="51" t="s">
        <v>13</v>
      </c>
      <c r="H431" s="51" t="s">
        <v>14</v>
      </c>
      <c r="I431" s="52" t="s">
        <v>11</v>
      </c>
      <c r="J431" s="117" t="s">
        <v>1055</v>
      </c>
      <c r="K431" s="28"/>
      <c r="L431" s="51" t="s">
        <v>15</v>
      </c>
      <c r="M431" s="51" t="s">
        <v>16</v>
      </c>
      <c r="N431" s="51" t="s">
        <v>17</v>
      </c>
      <c r="O431" s="51" t="s">
        <v>18</v>
      </c>
      <c r="P431" s="51" t="s">
        <v>19</v>
      </c>
      <c r="Q431" s="51" t="s">
        <v>20</v>
      </c>
      <c r="R431" s="51" t="s">
        <v>1062</v>
      </c>
      <c r="S431" s="72" t="s">
        <v>11</v>
      </c>
      <c r="T431" s="89"/>
      <c r="U431" s="87"/>
      <c r="V431" s="87"/>
      <c r="W431" s="87"/>
      <c r="X431" s="93"/>
      <c r="Y431" s="93"/>
      <c r="Z431" s="57"/>
      <c r="AA431" s="57"/>
      <c r="AB431" s="57"/>
      <c r="AC431" s="57"/>
    </row>
    <row r="432" spans="1:29" ht="16.05" customHeight="1" x14ac:dyDescent="0.25">
      <c r="A432" s="33" t="str">
        <f>$B$4</f>
        <v>01 Allan Hancock</v>
      </c>
      <c r="B432" s="143" t="s">
        <v>21</v>
      </c>
      <c r="C432" s="144"/>
      <c r="D432" s="1">
        <v>0</v>
      </c>
      <c r="E432" s="1">
        <v>0</v>
      </c>
      <c r="F432" s="99">
        <f>SUM(D432:E432)</f>
        <v>0</v>
      </c>
      <c r="G432" s="1">
        <v>0</v>
      </c>
      <c r="H432" s="1">
        <v>0</v>
      </c>
      <c r="I432" s="99">
        <f>SUM(G432:H432)</f>
        <v>0</v>
      </c>
      <c r="J432" s="114">
        <f>IF(F432-I432=0,0,IF(F432-I432&gt;0,TEXT(ABS(F432-I432),"$#,###")&amp;" ▼",TEXT(ABS(F432-I432),"$#,###")&amp;" ▲"))</f>
        <v>0</v>
      </c>
      <c r="K432" s="28" t="s">
        <v>12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0</v>
      </c>
      <c r="R432" s="1">
        <v>0</v>
      </c>
      <c r="S432" s="97">
        <f>SUM(L432:R432)</f>
        <v>0</v>
      </c>
      <c r="T432" s="89" t="str">
        <f>T428</f>
        <v/>
      </c>
      <c r="U432" s="87" t="e">
        <f>U428</f>
        <v>#N/A</v>
      </c>
      <c r="V432" s="87" t="str">
        <f ca="1">V428</f>
        <v>01-Allan-Hancock_171211155522</v>
      </c>
      <c r="W432" s="87" t="str">
        <f ca="1">W428</f>
        <v>Copy of aebg_consortiumexpenditures_160722.xlsm</v>
      </c>
      <c r="X432" s="93"/>
      <c r="Y432" s="93"/>
      <c r="Z432" s="57"/>
      <c r="AA432" s="57"/>
      <c r="AB432" s="57"/>
      <c r="AC432" s="57"/>
    </row>
    <row r="433" spans="1:29" ht="16.05" customHeight="1" x14ac:dyDescent="0.25">
      <c r="A433" s="33" t="str">
        <f>$B$4</f>
        <v>01 Allan Hancock</v>
      </c>
      <c r="B433" s="135" t="s">
        <v>22</v>
      </c>
      <c r="C433" s="136"/>
      <c r="D433" s="2">
        <v>0</v>
      </c>
      <c r="E433" s="2">
        <v>0</v>
      </c>
      <c r="F433" s="99">
        <f t="shared" ref="F433:F436" si="232">SUM(D433:E433)</f>
        <v>0</v>
      </c>
      <c r="G433" s="2">
        <v>0</v>
      </c>
      <c r="H433" s="2">
        <v>0</v>
      </c>
      <c r="I433" s="100">
        <f t="shared" ref="I433:I436" si="233">SUM(G433:H433)</f>
        <v>0</v>
      </c>
      <c r="J433" s="114">
        <f t="shared" ref="J433:J437" si="234">IF(F433-I433=0,0,IF(F433-I433&gt;0,TEXT(ABS(F433-I433),"$#,###")&amp;" ▼",TEXT(ABS(F433-I433),"$#,###")&amp;" ▲"))</f>
        <v>0</v>
      </c>
      <c r="K433" s="28" t="s">
        <v>12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94">
        <f>SUM(L433:R433)</f>
        <v>0</v>
      </c>
      <c r="T433" s="89" t="str">
        <f t="shared" ref="T433:W436" si="235">T432</f>
        <v/>
      </c>
      <c r="U433" s="87" t="e">
        <f t="shared" si="235"/>
        <v>#N/A</v>
      </c>
      <c r="V433" s="87" t="str">
        <f t="shared" ca="1" si="235"/>
        <v>01-Allan-Hancock_171211155522</v>
      </c>
      <c r="W433" s="87" t="str">
        <f t="shared" ca="1" si="235"/>
        <v>Copy of aebg_consortiumexpenditures_160722.xlsm</v>
      </c>
      <c r="X433" s="93"/>
      <c r="Y433" s="93"/>
      <c r="Z433" s="57"/>
      <c r="AA433" s="57"/>
      <c r="AB433" s="57"/>
      <c r="AC433" s="57"/>
    </row>
    <row r="434" spans="1:29" ht="16.05" customHeight="1" x14ac:dyDescent="0.25">
      <c r="A434" s="33" t="str">
        <f>$B$4</f>
        <v>01 Allan Hancock</v>
      </c>
      <c r="B434" s="135" t="s">
        <v>23</v>
      </c>
      <c r="C434" s="136"/>
      <c r="D434" s="2">
        <v>0</v>
      </c>
      <c r="E434" s="2">
        <v>0</v>
      </c>
      <c r="F434" s="99">
        <f t="shared" si="232"/>
        <v>0</v>
      </c>
      <c r="G434" s="2">
        <v>0</v>
      </c>
      <c r="H434" s="2">
        <v>0</v>
      </c>
      <c r="I434" s="100">
        <f t="shared" si="233"/>
        <v>0</v>
      </c>
      <c r="J434" s="114">
        <f t="shared" si="234"/>
        <v>0</v>
      </c>
      <c r="K434" s="28" t="s">
        <v>12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94">
        <f>SUM(L434:R434)</f>
        <v>0</v>
      </c>
      <c r="T434" s="89" t="str">
        <f t="shared" si="235"/>
        <v/>
      </c>
      <c r="U434" s="87" t="e">
        <f t="shared" si="235"/>
        <v>#N/A</v>
      </c>
      <c r="V434" s="87" t="str">
        <f t="shared" ca="1" si="235"/>
        <v>01-Allan-Hancock_171211155522</v>
      </c>
      <c r="W434" s="87" t="str">
        <f t="shared" ca="1" si="235"/>
        <v>Copy of aebg_consortiumexpenditures_160722.xlsm</v>
      </c>
      <c r="X434" s="93"/>
      <c r="Y434" s="93"/>
      <c r="Z434" s="57"/>
      <c r="AA434" s="57"/>
      <c r="AB434" s="57"/>
      <c r="AC434" s="57"/>
    </row>
    <row r="435" spans="1:29" ht="16.05" customHeight="1" x14ac:dyDescent="0.25">
      <c r="A435" s="33" t="str">
        <f>$B$4</f>
        <v>01 Allan Hancock</v>
      </c>
      <c r="B435" s="135" t="s">
        <v>24</v>
      </c>
      <c r="C435" s="136"/>
      <c r="D435" s="2">
        <v>0</v>
      </c>
      <c r="E435" s="2">
        <v>0</v>
      </c>
      <c r="F435" s="99">
        <f t="shared" si="232"/>
        <v>0</v>
      </c>
      <c r="G435" s="2">
        <v>0</v>
      </c>
      <c r="H435" s="2">
        <v>0</v>
      </c>
      <c r="I435" s="100">
        <f t="shared" si="233"/>
        <v>0</v>
      </c>
      <c r="J435" s="114">
        <f t="shared" si="234"/>
        <v>0</v>
      </c>
      <c r="K435" s="28" t="s">
        <v>12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S435" s="94">
        <f>SUM(L435:R435)</f>
        <v>0</v>
      </c>
      <c r="T435" s="89" t="str">
        <f t="shared" si="235"/>
        <v/>
      </c>
      <c r="U435" s="87" t="e">
        <f t="shared" si="235"/>
        <v>#N/A</v>
      </c>
      <c r="V435" s="87" t="str">
        <f t="shared" ca="1" si="235"/>
        <v>01-Allan-Hancock_171211155522</v>
      </c>
      <c r="W435" s="87" t="str">
        <f t="shared" ca="1" si="235"/>
        <v>Copy of aebg_consortiumexpenditures_160722.xlsm</v>
      </c>
      <c r="X435" s="93"/>
      <c r="Y435" s="93"/>
      <c r="Z435" s="57"/>
      <c r="AA435" s="57"/>
      <c r="AB435" s="57"/>
      <c r="AC435" s="57"/>
    </row>
    <row r="436" spans="1:29" ht="16.95" customHeight="1" thickBot="1" x14ac:dyDescent="0.3">
      <c r="A436" s="33" t="str">
        <f>$B$4</f>
        <v>01 Allan Hancock</v>
      </c>
      <c r="B436" s="135" t="s">
        <v>25</v>
      </c>
      <c r="C436" s="136"/>
      <c r="D436" s="3">
        <v>0</v>
      </c>
      <c r="E436" s="4">
        <v>0</v>
      </c>
      <c r="F436" s="101">
        <f t="shared" si="232"/>
        <v>0</v>
      </c>
      <c r="G436" s="3">
        <v>0</v>
      </c>
      <c r="H436" s="4">
        <v>0</v>
      </c>
      <c r="I436" s="101">
        <f t="shared" si="233"/>
        <v>0</v>
      </c>
      <c r="J436" s="115">
        <f t="shared" si="234"/>
        <v>0</v>
      </c>
      <c r="K436" s="28" t="s">
        <v>12</v>
      </c>
      <c r="L436" s="4">
        <v>0</v>
      </c>
      <c r="M436" s="4">
        <v>0</v>
      </c>
      <c r="N436" s="4">
        <v>0</v>
      </c>
      <c r="O436" s="4">
        <v>0</v>
      </c>
      <c r="P436" s="4">
        <v>0</v>
      </c>
      <c r="Q436" s="4">
        <v>0</v>
      </c>
      <c r="R436" s="4">
        <v>0</v>
      </c>
      <c r="S436" s="95">
        <f>SUM(L436:R436)</f>
        <v>0</v>
      </c>
      <c r="T436" s="89" t="str">
        <f t="shared" si="235"/>
        <v/>
      </c>
      <c r="U436" s="87" t="e">
        <f t="shared" si="235"/>
        <v>#N/A</v>
      </c>
      <c r="V436" s="87" t="str">
        <f t="shared" ca="1" si="235"/>
        <v>01-Allan-Hancock_171211155522</v>
      </c>
      <c r="W436" s="87" t="str">
        <f t="shared" ca="1" si="235"/>
        <v>Copy of aebg_consortiumexpenditures_160722.xlsm</v>
      </c>
      <c r="X436" s="93"/>
      <c r="Y436" s="93"/>
      <c r="Z436" s="57"/>
      <c r="AA436" s="57"/>
      <c r="AB436" s="57"/>
      <c r="AC436" s="57"/>
    </row>
    <row r="437" spans="1:29" thickTop="1" x14ac:dyDescent="0.25">
      <c r="A437" s="33"/>
      <c r="B437" s="145" t="s">
        <v>11</v>
      </c>
      <c r="C437" s="146"/>
      <c r="D437" s="96">
        <f t="shared" ref="D437:E437" si="236">SUM(D432:D436)</f>
        <v>0</v>
      </c>
      <c r="E437" s="96">
        <f t="shared" si="236"/>
        <v>0</v>
      </c>
      <c r="F437" s="102">
        <f>SUM(F432:F436)</f>
        <v>0</v>
      </c>
      <c r="G437" s="96">
        <f>SUM(G432:G436)</f>
        <v>0</v>
      </c>
      <c r="H437" s="96">
        <f>SUM(H432:H436)</f>
        <v>0</v>
      </c>
      <c r="I437" s="102">
        <f>SUM(I432:I436)</f>
        <v>0</v>
      </c>
      <c r="J437" s="114">
        <f t="shared" si="234"/>
        <v>0</v>
      </c>
      <c r="K437" s="29"/>
      <c r="L437" s="96">
        <f t="shared" ref="L437:R437" si="237">SUM(L432:L436)</f>
        <v>0</v>
      </c>
      <c r="M437" s="96">
        <f t="shared" si="237"/>
        <v>0</v>
      </c>
      <c r="N437" s="96">
        <f t="shared" si="237"/>
        <v>0</v>
      </c>
      <c r="O437" s="96">
        <f t="shared" si="237"/>
        <v>0</v>
      </c>
      <c r="P437" s="96">
        <f t="shared" si="237"/>
        <v>0</v>
      </c>
      <c r="Q437" s="96">
        <f t="shared" si="237"/>
        <v>0</v>
      </c>
      <c r="R437" s="96">
        <f t="shared" si="237"/>
        <v>0</v>
      </c>
      <c r="S437" s="96">
        <f>SUM(S432:S436)</f>
        <v>0</v>
      </c>
      <c r="T437" s="89"/>
      <c r="U437" s="87"/>
      <c r="V437" s="87"/>
      <c r="W437" s="87"/>
      <c r="X437" s="93"/>
      <c r="Y437" s="93"/>
      <c r="Z437" s="57"/>
      <c r="AA437" s="57"/>
      <c r="AB437" s="57"/>
      <c r="AC437" s="57"/>
    </row>
    <row r="438" spans="1:29" ht="15" x14ac:dyDescent="0.25">
      <c r="A438" s="33"/>
      <c r="B438" s="5"/>
      <c r="C438" s="5"/>
      <c r="D438" s="6"/>
      <c r="E438" s="6"/>
      <c r="F438" s="6"/>
      <c r="G438" s="6"/>
      <c r="H438" s="6"/>
      <c r="I438" s="6"/>
      <c r="J438" s="116"/>
      <c r="K438" s="28"/>
      <c r="L438" s="6"/>
      <c r="M438" s="6"/>
      <c r="N438" s="6"/>
      <c r="O438" s="6"/>
      <c r="P438" s="6"/>
      <c r="Q438" s="6"/>
      <c r="R438" s="6"/>
      <c r="S438" s="6"/>
      <c r="T438" s="89"/>
      <c r="U438" s="87"/>
      <c r="V438" s="87"/>
      <c r="W438" s="87"/>
      <c r="X438" s="93"/>
      <c r="Y438" s="93"/>
      <c r="Z438" s="57"/>
      <c r="AA438" s="57"/>
      <c r="AB438" s="57"/>
      <c r="AC438" s="57"/>
    </row>
    <row r="439" spans="1:29" ht="28.2" thickBot="1" x14ac:dyDescent="0.3">
      <c r="A439" s="33"/>
      <c r="B439" s="133" t="s">
        <v>26</v>
      </c>
      <c r="C439" s="134"/>
      <c r="D439" s="51" t="s">
        <v>13</v>
      </c>
      <c r="E439" s="51" t="s">
        <v>14</v>
      </c>
      <c r="F439" s="52" t="s">
        <v>11</v>
      </c>
      <c r="G439" s="51" t="s">
        <v>13</v>
      </c>
      <c r="H439" s="51" t="s">
        <v>14</v>
      </c>
      <c r="I439" s="52" t="s">
        <v>11</v>
      </c>
      <c r="J439" s="117" t="s">
        <v>1055</v>
      </c>
      <c r="K439" s="28"/>
      <c r="L439" s="132"/>
      <c r="M439" s="132"/>
      <c r="N439" s="132"/>
      <c r="O439" s="132"/>
      <c r="P439" s="132"/>
      <c r="Q439" s="132"/>
      <c r="R439" s="132"/>
      <c r="S439" s="106"/>
      <c r="T439" s="89"/>
      <c r="U439" s="87"/>
      <c r="V439" s="87"/>
      <c r="W439" s="87"/>
      <c r="X439" s="93"/>
      <c r="Y439" s="93"/>
      <c r="Z439" s="57"/>
      <c r="AA439" s="57"/>
      <c r="AB439" s="57"/>
      <c r="AC439" s="57"/>
    </row>
    <row r="440" spans="1:29" ht="16.05" customHeight="1" x14ac:dyDescent="0.25">
      <c r="A440" s="33" t="str">
        <f>$B$4</f>
        <v>01 Allan Hancock</v>
      </c>
      <c r="B440" s="143" t="s">
        <v>27</v>
      </c>
      <c r="C440" s="144"/>
      <c r="D440" s="1">
        <v>0</v>
      </c>
      <c r="E440" s="1">
        <v>0</v>
      </c>
      <c r="F440" s="99">
        <f>SUM(D440:E440)</f>
        <v>0</v>
      </c>
      <c r="G440" s="1">
        <v>0</v>
      </c>
      <c r="H440" s="1">
        <v>0</v>
      </c>
      <c r="I440" s="99">
        <f>SUM(G440:H440)</f>
        <v>0</v>
      </c>
      <c r="J440" s="114">
        <f>IF(F440-I440=0,0,IF(F440-I440&gt;0,TEXT(ABS(F440-I440),"$#,###")&amp;" ▼",TEXT(ABS(F440-I440),"$#,###")&amp;" ▲"))</f>
        <v>0</v>
      </c>
      <c r="K440" s="28" t="s">
        <v>1052</v>
      </c>
      <c r="L440" s="125"/>
      <c r="M440" s="125"/>
      <c r="N440" s="125"/>
      <c r="O440" s="125"/>
      <c r="P440" s="125"/>
      <c r="Q440" s="125"/>
      <c r="R440" s="125"/>
      <c r="S440" s="98"/>
      <c r="T440" s="89" t="str">
        <f>T436</f>
        <v/>
      </c>
      <c r="U440" s="87" t="e">
        <f>U436</f>
        <v>#N/A</v>
      </c>
      <c r="V440" s="87" t="str">
        <f ca="1">V436</f>
        <v>01-Allan-Hancock_171211155522</v>
      </c>
      <c r="W440" s="87" t="str">
        <f ca="1">W436</f>
        <v>Copy of aebg_consortiumexpenditures_160722.xlsm</v>
      </c>
      <c r="X440" s="93"/>
      <c r="Y440" s="93"/>
      <c r="Z440" s="57"/>
      <c r="AA440" s="57"/>
      <c r="AB440" s="57"/>
      <c r="AC440" s="57"/>
    </row>
    <row r="441" spans="1:29" ht="16.05" customHeight="1" x14ac:dyDescent="0.25">
      <c r="A441" s="33" t="str">
        <f>$B$4</f>
        <v>01 Allan Hancock</v>
      </c>
      <c r="B441" s="135" t="s">
        <v>28</v>
      </c>
      <c r="C441" s="136"/>
      <c r="D441" s="2">
        <v>0</v>
      </c>
      <c r="E441" s="2">
        <v>0</v>
      </c>
      <c r="F441" s="100">
        <f t="shared" ref="F441:F447" si="238">SUM(D441:E441)</f>
        <v>0</v>
      </c>
      <c r="G441" s="2">
        <v>0</v>
      </c>
      <c r="H441" s="2">
        <v>0</v>
      </c>
      <c r="I441" s="100">
        <f t="shared" ref="I441:I447" si="239">SUM(G441:H441)</f>
        <v>0</v>
      </c>
      <c r="J441" s="114">
        <f t="shared" ref="J441:J448" si="240">IF(F441-I441=0,0,IF(F441-I441&gt;0,TEXT(ABS(F441-I441),"$#,###")&amp;" ▼",TEXT(ABS(F441-I441),"$#,###")&amp;" ▲"))</f>
        <v>0</v>
      </c>
      <c r="K441" s="28" t="s">
        <v>1052</v>
      </c>
      <c r="L441" s="125"/>
      <c r="M441" s="125"/>
      <c r="N441" s="125"/>
      <c r="O441" s="125"/>
      <c r="P441" s="125"/>
      <c r="Q441" s="125"/>
      <c r="R441" s="125"/>
      <c r="S441" s="98"/>
      <c r="T441" s="89" t="str">
        <f t="shared" ref="T441:W447" si="241">T440</f>
        <v/>
      </c>
      <c r="U441" s="87" t="e">
        <f t="shared" si="241"/>
        <v>#N/A</v>
      </c>
      <c r="V441" s="87" t="str">
        <f t="shared" ca="1" si="241"/>
        <v>01-Allan-Hancock_171211155522</v>
      </c>
      <c r="W441" s="87" t="str">
        <f t="shared" ca="1" si="241"/>
        <v>Copy of aebg_consortiumexpenditures_160722.xlsm</v>
      </c>
      <c r="X441" s="93"/>
      <c r="Y441" s="93"/>
      <c r="Z441" s="57"/>
      <c r="AA441" s="57"/>
      <c r="AB441" s="57"/>
      <c r="AC441" s="57"/>
    </row>
    <row r="442" spans="1:29" ht="16.05" customHeight="1" x14ac:dyDescent="0.25">
      <c r="A442" s="33" t="str">
        <f t="shared" ref="A442:A447" si="242">A441</f>
        <v>01 Allan Hancock</v>
      </c>
      <c r="B442" s="135" t="s">
        <v>29</v>
      </c>
      <c r="C442" s="136"/>
      <c r="D442" s="2">
        <v>0</v>
      </c>
      <c r="E442" s="2">
        <v>0</v>
      </c>
      <c r="F442" s="100">
        <f t="shared" si="238"/>
        <v>0</v>
      </c>
      <c r="G442" s="2">
        <v>0</v>
      </c>
      <c r="H442" s="2">
        <v>0</v>
      </c>
      <c r="I442" s="100">
        <f t="shared" si="239"/>
        <v>0</v>
      </c>
      <c r="J442" s="114">
        <f t="shared" si="240"/>
        <v>0</v>
      </c>
      <c r="K442" s="28" t="s">
        <v>1052</v>
      </c>
      <c r="L442" s="125"/>
      <c r="M442" s="125"/>
      <c r="N442" s="125"/>
      <c r="O442" s="125"/>
      <c r="P442" s="125"/>
      <c r="Q442" s="125"/>
      <c r="R442" s="125"/>
      <c r="S442" s="98"/>
      <c r="T442" s="89" t="str">
        <f t="shared" si="241"/>
        <v/>
      </c>
      <c r="U442" s="87" t="e">
        <f t="shared" si="241"/>
        <v>#N/A</v>
      </c>
      <c r="V442" s="87" t="str">
        <f t="shared" ca="1" si="241"/>
        <v>01-Allan-Hancock_171211155522</v>
      </c>
      <c r="W442" s="87" t="str">
        <f t="shared" ca="1" si="241"/>
        <v>Copy of aebg_consortiumexpenditures_160722.xlsm</v>
      </c>
      <c r="X442" s="93"/>
      <c r="Y442" s="93"/>
      <c r="Z442" s="57"/>
      <c r="AA442" s="57"/>
      <c r="AB442" s="57"/>
      <c r="AC442" s="57"/>
    </row>
    <row r="443" spans="1:29" ht="16.05" customHeight="1" x14ac:dyDescent="0.25">
      <c r="A443" s="33" t="str">
        <f t="shared" si="242"/>
        <v>01 Allan Hancock</v>
      </c>
      <c r="B443" s="135" t="s">
        <v>30</v>
      </c>
      <c r="C443" s="136"/>
      <c r="D443" s="1">
        <v>0</v>
      </c>
      <c r="E443" s="1">
        <v>0</v>
      </c>
      <c r="F443" s="100">
        <f t="shared" si="238"/>
        <v>0</v>
      </c>
      <c r="G443" s="1">
        <v>0</v>
      </c>
      <c r="H443" s="1">
        <v>0</v>
      </c>
      <c r="I443" s="100">
        <f t="shared" si="239"/>
        <v>0</v>
      </c>
      <c r="J443" s="114">
        <f t="shared" si="240"/>
        <v>0</v>
      </c>
      <c r="K443" s="28" t="s">
        <v>1052</v>
      </c>
      <c r="L443" s="125"/>
      <c r="M443" s="125"/>
      <c r="N443" s="125"/>
      <c r="O443" s="125"/>
      <c r="P443" s="125"/>
      <c r="Q443" s="125"/>
      <c r="R443" s="125"/>
      <c r="S443" s="98"/>
      <c r="T443" s="89" t="str">
        <f t="shared" si="241"/>
        <v/>
      </c>
      <c r="U443" s="87" t="e">
        <f t="shared" si="241"/>
        <v>#N/A</v>
      </c>
      <c r="V443" s="87" t="str">
        <f t="shared" ca="1" si="241"/>
        <v>01-Allan-Hancock_171211155522</v>
      </c>
      <c r="W443" s="87" t="str">
        <f t="shared" ca="1" si="241"/>
        <v>Copy of aebg_consortiumexpenditures_160722.xlsm</v>
      </c>
      <c r="X443" s="93"/>
      <c r="Y443" s="93"/>
      <c r="Z443" s="57"/>
      <c r="AA443" s="57"/>
      <c r="AB443" s="57"/>
      <c r="AC443" s="57"/>
    </row>
    <row r="444" spans="1:29" ht="16.05" customHeight="1" x14ac:dyDescent="0.25">
      <c r="A444" s="33" t="str">
        <f t="shared" si="242"/>
        <v>01 Allan Hancock</v>
      </c>
      <c r="B444" s="135" t="s">
        <v>31</v>
      </c>
      <c r="C444" s="136"/>
      <c r="D444" s="2">
        <v>0</v>
      </c>
      <c r="E444" s="2">
        <v>0</v>
      </c>
      <c r="F444" s="100">
        <f t="shared" si="238"/>
        <v>0</v>
      </c>
      <c r="G444" s="2">
        <v>0</v>
      </c>
      <c r="H444" s="2">
        <v>0</v>
      </c>
      <c r="I444" s="100">
        <f t="shared" si="239"/>
        <v>0</v>
      </c>
      <c r="J444" s="114">
        <f t="shared" si="240"/>
        <v>0</v>
      </c>
      <c r="K444" s="28" t="s">
        <v>1052</v>
      </c>
      <c r="L444" s="125"/>
      <c r="M444" s="125"/>
      <c r="N444" s="125"/>
      <c r="O444" s="125"/>
      <c r="P444" s="125"/>
      <c r="Q444" s="125"/>
      <c r="R444" s="125"/>
      <c r="S444" s="98"/>
      <c r="T444" s="89" t="str">
        <f t="shared" si="241"/>
        <v/>
      </c>
      <c r="U444" s="87" t="e">
        <f t="shared" si="241"/>
        <v>#N/A</v>
      </c>
      <c r="V444" s="87" t="str">
        <f t="shared" ca="1" si="241"/>
        <v>01-Allan-Hancock_171211155522</v>
      </c>
      <c r="W444" s="87" t="str">
        <f t="shared" ca="1" si="241"/>
        <v>Copy of aebg_consortiumexpenditures_160722.xlsm</v>
      </c>
      <c r="X444" s="93"/>
      <c r="Y444" s="93"/>
      <c r="Z444" s="57"/>
      <c r="AA444" s="57"/>
      <c r="AB444" s="57"/>
      <c r="AC444" s="57"/>
    </row>
    <row r="445" spans="1:29" ht="16.05" customHeight="1" x14ac:dyDescent="0.25">
      <c r="A445" s="33" t="str">
        <f t="shared" si="242"/>
        <v>01 Allan Hancock</v>
      </c>
      <c r="B445" s="135" t="s">
        <v>32</v>
      </c>
      <c r="C445" s="136"/>
      <c r="D445" s="2">
        <v>0</v>
      </c>
      <c r="E445" s="2">
        <v>0</v>
      </c>
      <c r="F445" s="100">
        <f t="shared" si="238"/>
        <v>0</v>
      </c>
      <c r="G445" s="2">
        <v>0</v>
      </c>
      <c r="H445" s="2">
        <v>0</v>
      </c>
      <c r="I445" s="100">
        <f t="shared" si="239"/>
        <v>0</v>
      </c>
      <c r="J445" s="114">
        <f t="shared" si="240"/>
        <v>0</v>
      </c>
      <c r="K445" s="28" t="s">
        <v>1052</v>
      </c>
      <c r="L445" s="125"/>
      <c r="M445" s="125"/>
      <c r="N445" s="125"/>
      <c r="O445" s="125"/>
      <c r="P445" s="125"/>
      <c r="Q445" s="125"/>
      <c r="R445" s="125"/>
      <c r="S445" s="66"/>
      <c r="T445" s="89" t="str">
        <f t="shared" si="241"/>
        <v/>
      </c>
      <c r="U445" s="87" t="e">
        <f t="shared" si="241"/>
        <v>#N/A</v>
      </c>
      <c r="V445" s="87" t="str">
        <f t="shared" ca="1" si="241"/>
        <v>01-Allan-Hancock_171211155522</v>
      </c>
      <c r="W445" s="87" t="str">
        <f t="shared" ca="1" si="241"/>
        <v>Copy of aebg_consortiumexpenditures_160722.xlsm</v>
      </c>
      <c r="X445" s="93"/>
      <c r="Y445" s="93"/>
      <c r="Z445" s="57"/>
      <c r="AA445" s="57"/>
      <c r="AB445" s="57"/>
      <c r="AC445" s="57"/>
    </row>
    <row r="446" spans="1:29" ht="16.05" customHeight="1" x14ac:dyDescent="0.25">
      <c r="A446" s="33" t="str">
        <f t="shared" si="242"/>
        <v>01 Allan Hancock</v>
      </c>
      <c r="B446" s="135" t="s">
        <v>33</v>
      </c>
      <c r="C446" s="136"/>
      <c r="D446" s="2">
        <v>0</v>
      </c>
      <c r="E446" s="2">
        <v>0</v>
      </c>
      <c r="F446" s="100">
        <f t="shared" si="238"/>
        <v>0</v>
      </c>
      <c r="G446" s="2">
        <v>0</v>
      </c>
      <c r="H446" s="2">
        <v>0</v>
      </c>
      <c r="I446" s="100">
        <f t="shared" si="239"/>
        <v>0</v>
      </c>
      <c r="J446" s="114">
        <f t="shared" si="240"/>
        <v>0</v>
      </c>
      <c r="K446" s="28" t="s">
        <v>1052</v>
      </c>
      <c r="L446" s="125"/>
      <c r="M446" s="125"/>
      <c r="N446" s="125"/>
      <c r="O446" s="125"/>
      <c r="P446" s="125"/>
      <c r="Q446" s="125"/>
      <c r="R446" s="125"/>
      <c r="S446" s="111" t="s">
        <v>37</v>
      </c>
      <c r="T446" s="89" t="str">
        <f t="shared" si="241"/>
        <v/>
      </c>
      <c r="U446" s="87" t="e">
        <f t="shared" si="241"/>
        <v>#N/A</v>
      </c>
      <c r="V446" s="87" t="str">
        <f t="shared" ca="1" si="241"/>
        <v>01-Allan-Hancock_171211155522</v>
      </c>
      <c r="W446" s="87" t="str">
        <f t="shared" ca="1" si="241"/>
        <v>Copy of aebg_consortiumexpenditures_160722.xlsm</v>
      </c>
      <c r="X446" s="93"/>
      <c r="Y446" s="93"/>
      <c r="Z446" s="57"/>
      <c r="AA446" s="57"/>
      <c r="AB446" s="57"/>
      <c r="AC446" s="57"/>
    </row>
    <row r="447" spans="1:29" ht="16.95" customHeight="1" thickBot="1" x14ac:dyDescent="0.3">
      <c r="A447" s="33" t="str">
        <f t="shared" si="242"/>
        <v>01 Allan Hancock</v>
      </c>
      <c r="B447" s="147" t="s">
        <v>1070</v>
      </c>
      <c r="C447" s="148"/>
      <c r="D447" s="3">
        <v>0</v>
      </c>
      <c r="E447" s="4">
        <v>0</v>
      </c>
      <c r="F447" s="101">
        <f t="shared" si="238"/>
        <v>0</v>
      </c>
      <c r="G447" s="3">
        <v>0</v>
      </c>
      <c r="H447" s="4">
        <v>0</v>
      </c>
      <c r="I447" s="101">
        <f t="shared" si="239"/>
        <v>0</v>
      </c>
      <c r="J447" s="115">
        <f t="shared" si="240"/>
        <v>0</v>
      </c>
      <c r="K447" s="28" t="s">
        <v>1052</v>
      </c>
      <c r="L447" s="125"/>
      <c r="M447" s="125"/>
      <c r="N447" s="125"/>
      <c r="O447" s="125"/>
      <c r="P447" s="125"/>
      <c r="Q447" s="125"/>
      <c r="R447" s="125"/>
      <c r="S447" s="112" t="s">
        <v>1066</v>
      </c>
      <c r="T447" s="89" t="str">
        <f t="shared" si="241"/>
        <v/>
      </c>
      <c r="U447" s="87" t="e">
        <f t="shared" si="241"/>
        <v>#N/A</v>
      </c>
      <c r="V447" s="87" t="str">
        <f t="shared" ca="1" si="241"/>
        <v>01-Allan-Hancock_171211155522</v>
      </c>
      <c r="W447" s="87" t="str">
        <f t="shared" ca="1" si="241"/>
        <v>Copy of aebg_consortiumexpenditures_160722.xlsm</v>
      </c>
      <c r="X447" s="93"/>
      <c r="Y447" s="93"/>
      <c r="Z447" s="57"/>
      <c r="AA447" s="57"/>
      <c r="AB447" s="57"/>
      <c r="AC447" s="57"/>
    </row>
    <row r="448" spans="1:29" thickTop="1" x14ac:dyDescent="0.25">
      <c r="B448" s="8" t="s">
        <v>11</v>
      </c>
      <c r="C448" s="9"/>
      <c r="D448" s="96">
        <f t="shared" ref="D448:I448" si="243">SUM(D440:D447)</f>
        <v>0</v>
      </c>
      <c r="E448" s="96">
        <f t="shared" si="243"/>
        <v>0</v>
      </c>
      <c r="F448" s="102">
        <f t="shared" si="243"/>
        <v>0</v>
      </c>
      <c r="G448" s="96">
        <f t="shared" si="243"/>
        <v>0</v>
      </c>
      <c r="H448" s="96">
        <f t="shared" si="243"/>
        <v>0</v>
      </c>
      <c r="I448" s="102">
        <f t="shared" si="243"/>
        <v>0</v>
      </c>
      <c r="J448" s="114">
        <f t="shared" si="240"/>
        <v>0</v>
      </c>
      <c r="K448" s="30"/>
      <c r="L448" s="124"/>
      <c r="M448" s="124"/>
      <c r="N448" s="124"/>
      <c r="O448" s="124"/>
      <c r="P448" s="124"/>
      <c r="Q448" s="124"/>
      <c r="R448" s="124"/>
      <c r="S448" s="11" t="s">
        <v>1067</v>
      </c>
      <c r="T448" s="89"/>
      <c r="U448" s="87"/>
      <c r="V448" s="87"/>
      <c r="W448" s="87"/>
      <c r="X448" s="93"/>
      <c r="Y448" s="93"/>
      <c r="Z448" s="57"/>
      <c r="AA448" s="57"/>
      <c r="AB448" s="57"/>
      <c r="AC448" s="57"/>
    </row>
    <row r="450" spans="1:29" ht="30.6" thickBot="1" x14ac:dyDescent="0.35">
      <c r="M450" s="24"/>
      <c r="N450" s="24"/>
      <c r="O450" s="113"/>
      <c r="P450" s="113"/>
      <c r="Q450" s="107" t="s">
        <v>1063</v>
      </c>
      <c r="R450" s="107" t="s">
        <v>1064</v>
      </c>
      <c r="S450" s="107" t="s">
        <v>1065</v>
      </c>
    </row>
    <row r="451" spans="1:29" ht="28.2" x14ac:dyDescent="0.25">
      <c r="A451" s="76" t="s">
        <v>1027</v>
      </c>
      <c r="B451" s="21" t="str">
        <f>IFERROR(VLOOKUP(12,Sheet1!F:G,2,FALSE),"")</f>
        <v/>
      </c>
      <c r="C451" s="21"/>
      <c r="D451" s="103"/>
      <c r="E451" s="103"/>
      <c r="F451" s="103"/>
      <c r="G451" s="18"/>
      <c r="M451" s="24"/>
      <c r="N451" s="24"/>
      <c r="O451" s="155" t="s">
        <v>56</v>
      </c>
      <c r="P451" s="155"/>
      <c r="Q451" s="108" t="str">
        <f>R451</f>
        <v/>
      </c>
      <c r="R451" s="108" t="str">
        <f>IFERROR(INDEX(Sheet1!H:H,MATCH(U459,Sheet1!E:E,0)),"")</f>
        <v/>
      </c>
      <c r="S451" s="108" t="str">
        <f>IFERROR(INDEX(Sheet1!J:J,MATCH(U459,Sheet1!E:E,0)),"")</f>
        <v/>
      </c>
      <c r="X451" s="93"/>
      <c r="Y451" s="93"/>
      <c r="Z451" s="57"/>
      <c r="AA451" s="57"/>
      <c r="AB451" s="57"/>
      <c r="AC451" s="57"/>
    </row>
    <row r="452" spans="1:29" ht="25.95" customHeight="1" x14ac:dyDescent="0.25">
      <c r="B452" s="12"/>
      <c r="D452" s="11"/>
      <c r="E452" s="11"/>
      <c r="F452" s="11"/>
      <c r="G452" s="11"/>
      <c r="M452" s="24"/>
      <c r="N452" s="24"/>
      <c r="O452" s="156" t="s">
        <v>2</v>
      </c>
      <c r="P452" s="156"/>
      <c r="Q452" s="109" t="e">
        <f>IF(Q451=F466," - ",IF(Q451-F466&gt;0,TEXT(Q451-F466,"$#,###")&amp;" ▼",TEXT(ABS(Q451-F466),"$#,###")&amp;" ▲"))</f>
        <v>#VALUE!</v>
      </c>
      <c r="R452" s="109" t="e">
        <f>IF(I466=R451," - ",IF(R451-I466&gt;0,TEXT(R451-I466,"$#,###")&amp;" ▼",TEXT(ABS(R451-I466),"$#,###")&amp;" ▲"))</f>
        <v>#VALUE!</v>
      </c>
      <c r="S452" s="109" t="e">
        <f>IF(L466=S451," - ",IF(S451-L466&gt;0,TEXT(S451-L466,"$#,###")&amp;" ▼",TEXT(ABS(S451-L466),"$#,###")&amp;" ▲"))</f>
        <v>#VALUE!</v>
      </c>
      <c r="X452" s="93"/>
      <c r="Y452" s="93"/>
      <c r="Z452" s="57"/>
      <c r="AA452" s="57"/>
      <c r="AB452" s="57"/>
      <c r="AC452" s="57"/>
    </row>
    <row r="453" spans="1:29" ht="25.95" customHeight="1" x14ac:dyDescent="0.25">
      <c r="B453" s="7"/>
      <c r="C453" s="152" t="str">
        <f>IF(ISNA(Sheet1!B460),"Please select from the list of member agencies affiliated with the selected Consortium","")</f>
        <v/>
      </c>
      <c r="D453" s="152"/>
      <c r="E453" s="152"/>
      <c r="F453" s="152"/>
      <c r="G453" s="152"/>
      <c r="H453" s="31"/>
      <c r="I453" s="31"/>
      <c r="J453" s="31"/>
      <c r="K453" s="31"/>
      <c r="L453" s="13"/>
      <c r="M453" s="24"/>
      <c r="N453" s="24"/>
      <c r="O453" s="156" t="s">
        <v>12</v>
      </c>
      <c r="P453" s="156"/>
      <c r="Q453" s="109" t="e">
        <f>IF(F474=Q451," - ",IF(Q451-F474&gt;0,TEXT(Q451-F474,"$#,###")&amp;" ▼",TEXT(ABS(Q451-F474),"$#,###")&amp;" ▲"))</f>
        <v>#VALUE!</v>
      </c>
      <c r="R453" s="109" t="e">
        <f>IF(I474=R451," - ",IF(R451-I474&gt;0,TEXT(R451-I474,"$#,###")&amp;" ▼",TEXT(ABS(R451-I474),"$#,###")&amp;" ▲"))</f>
        <v>#VALUE!</v>
      </c>
      <c r="S453" s="109" t="e">
        <f>IF(L474=S451," - ",IF(S451-L474&gt;0,TEXT(S451-L474,"$#,###")&amp;" ▼",TEXT(ABS(S451-L474),"$#,###")&amp;" ▲"))</f>
        <v>#VALUE!</v>
      </c>
      <c r="U453" s="81"/>
      <c r="V453" s="81"/>
      <c r="W453" s="81"/>
      <c r="X453" s="93"/>
      <c r="Y453" s="93"/>
      <c r="Z453" s="57"/>
      <c r="AA453" s="57"/>
      <c r="AB453" s="57"/>
      <c r="AC453" s="57"/>
    </row>
    <row r="454" spans="1:29" ht="25.95" customHeight="1" x14ac:dyDescent="0.25">
      <c r="B454" s="7"/>
      <c r="C454" s="48"/>
      <c r="D454" s="71"/>
      <c r="E454" s="71"/>
      <c r="F454" s="71"/>
      <c r="G454" s="71"/>
      <c r="H454" s="31"/>
      <c r="I454" s="31"/>
      <c r="J454" s="31"/>
      <c r="K454" s="31"/>
      <c r="L454" s="13"/>
      <c r="M454" s="24"/>
      <c r="N454" s="24"/>
      <c r="O454" s="154" t="s">
        <v>1052</v>
      </c>
      <c r="P454" s="154"/>
      <c r="Q454" s="110" t="e">
        <f>IF(F485=Q451," - ",IF(Q451-F485&gt;0,TEXT(Q451-F485,"$#,###")&amp;" ▼",TEXT(ABS(Q451-F485),"$#,###")&amp;" ▲"))</f>
        <v>#VALUE!</v>
      </c>
      <c r="R454" s="110" t="e">
        <f>IF(I485=R451," - ",IF(R451-I485&gt;0,TEXT(R451-I485,"$#,###")&amp;" ▼",TEXT(ABS(R451-I485),"$#,###")&amp;" ▲"))</f>
        <v>#VALUE!</v>
      </c>
      <c r="S454" s="110"/>
      <c r="U454" s="81"/>
      <c r="V454" s="81"/>
      <c r="W454" s="81"/>
      <c r="X454" s="93"/>
      <c r="Y454" s="93"/>
      <c r="Z454" s="57"/>
      <c r="AA454" s="57"/>
      <c r="AB454" s="57"/>
      <c r="AC454" s="57"/>
    </row>
    <row r="455" spans="1:29" ht="15" x14ac:dyDescent="0.25">
      <c r="U455" s="81"/>
      <c r="V455" s="81"/>
      <c r="W455" s="81"/>
      <c r="X455" s="93"/>
      <c r="Y455" s="93"/>
      <c r="Z455" s="57"/>
      <c r="AA455" s="57"/>
      <c r="AB455" s="57"/>
      <c r="AC455" s="57"/>
    </row>
    <row r="456" spans="1:29" ht="18" customHeight="1" x14ac:dyDescent="0.25">
      <c r="B456" s="14"/>
      <c r="D456" s="137" t="s">
        <v>60</v>
      </c>
      <c r="E456" s="138"/>
      <c r="F456" s="138"/>
      <c r="G456" s="138"/>
      <c r="H456" s="138"/>
      <c r="I456" s="138"/>
      <c r="J456" s="139"/>
      <c r="K456" s="27"/>
      <c r="L456" s="126" t="s">
        <v>67</v>
      </c>
      <c r="M456" s="127"/>
      <c r="N456" s="127"/>
      <c r="O456" s="127"/>
      <c r="P456" s="127"/>
      <c r="Q456" s="127"/>
      <c r="R456" s="127"/>
      <c r="S456" s="128"/>
      <c r="U456" s="81"/>
      <c r="V456" s="81"/>
      <c r="W456" s="81"/>
      <c r="X456" s="93"/>
      <c r="Y456" s="93"/>
      <c r="Z456" s="57"/>
      <c r="AA456" s="57"/>
      <c r="AB456" s="57"/>
      <c r="AC456" s="57"/>
    </row>
    <row r="457" spans="1:29" ht="15" x14ac:dyDescent="0.25">
      <c r="A457" s="15"/>
      <c r="B457" s="17"/>
      <c r="C457" s="17"/>
      <c r="D457" s="140" t="s">
        <v>1053</v>
      </c>
      <c r="E457" s="140"/>
      <c r="F457" s="140"/>
      <c r="G457" s="140" t="s">
        <v>1054</v>
      </c>
      <c r="H457" s="140"/>
      <c r="I457" s="140"/>
      <c r="J457" s="141" t="s">
        <v>1055</v>
      </c>
      <c r="K457" s="28"/>
      <c r="L457" s="129"/>
      <c r="M457" s="130"/>
      <c r="N457" s="130"/>
      <c r="O457" s="130"/>
      <c r="P457" s="130"/>
      <c r="Q457" s="130"/>
      <c r="R457" s="130"/>
      <c r="S457" s="131"/>
      <c r="T457" s="83"/>
      <c r="U457" s="84"/>
      <c r="V457" s="84"/>
      <c r="W457" s="84"/>
      <c r="X457" s="93"/>
      <c r="Y457" s="93"/>
      <c r="Z457" s="57"/>
      <c r="AA457" s="57"/>
      <c r="AB457" s="57"/>
      <c r="AC457" s="57"/>
    </row>
    <row r="458" spans="1:29" ht="28.2" thickBot="1" x14ac:dyDescent="0.3">
      <c r="A458" s="32"/>
      <c r="B458" s="133" t="s">
        <v>2</v>
      </c>
      <c r="C458" s="134"/>
      <c r="D458" s="49" t="s">
        <v>13</v>
      </c>
      <c r="E458" s="49" t="s">
        <v>14</v>
      </c>
      <c r="F458" s="50" t="s">
        <v>11</v>
      </c>
      <c r="G458" s="49" t="s">
        <v>13</v>
      </c>
      <c r="H458" s="49" t="s">
        <v>14</v>
      </c>
      <c r="I458" s="50" t="s">
        <v>11</v>
      </c>
      <c r="J458" s="142"/>
      <c r="K458" s="28"/>
      <c r="L458" s="51" t="s">
        <v>15</v>
      </c>
      <c r="M458" s="51" t="s">
        <v>16</v>
      </c>
      <c r="N458" s="51" t="s">
        <v>17</v>
      </c>
      <c r="O458" s="51" t="s">
        <v>18</v>
      </c>
      <c r="P458" s="51" t="s">
        <v>19</v>
      </c>
      <c r="Q458" s="51" t="s">
        <v>20</v>
      </c>
      <c r="R458" s="51" t="s">
        <v>1062</v>
      </c>
      <c r="S458" s="72" t="s">
        <v>11</v>
      </c>
      <c r="T458" s="89"/>
      <c r="U458" s="87"/>
      <c r="V458" s="87"/>
      <c r="W458" s="87"/>
      <c r="X458" s="93"/>
      <c r="Y458" s="93"/>
      <c r="Z458" s="57"/>
      <c r="AA458" s="57"/>
      <c r="AB458" s="57"/>
      <c r="AC458" s="57"/>
    </row>
    <row r="459" spans="1:29" ht="16.05" customHeight="1" x14ac:dyDescent="0.25">
      <c r="A459" s="33" t="str">
        <f t="shared" ref="A459:A465" si="244">$B$4</f>
        <v>01 Allan Hancock</v>
      </c>
      <c r="B459" s="143" t="s">
        <v>1</v>
      </c>
      <c r="C459" s="144"/>
      <c r="D459" s="1">
        <v>0</v>
      </c>
      <c r="E459" s="1">
        <v>0</v>
      </c>
      <c r="F459" s="99">
        <f>SUM(D459:E459)</f>
        <v>0</v>
      </c>
      <c r="G459" s="1">
        <v>0</v>
      </c>
      <c r="H459" s="1">
        <v>0</v>
      </c>
      <c r="I459" s="99">
        <f>SUM(G459:H459)</f>
        <v>0</v>
      </c>
      <c r="J459" s="114">
        <f>IF(F459-I459=0,0,IF(F459-I459&gt;0,TEXT(ABS(F459-I459),"$#,###")&amp;" ▼",TEXT(ABS(F459-I459),"$#,###")&amp;" ▲"))</f>
        <v>0</v>
      </c>
      <c r="K459" s="28" t="s">
        <v>2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94">
        <f t="shared" ref="S459:S465" si="245">SUM(L459:R459)</f>
        <v>0</v>
      </c>
      <c r="T459" s="85" t="str">
        <f>B451</f>
        <v/>
      </c>
      <c r="U459" s="86" t="e">
        <f>INDEX(Sheet1!E:E,MATCH($B$4&amp;B451,Sheet1!D:D,0))</f>
        <v>#N/A</v>
      </c>
      <c r="V459" s="87" t="str">
        <f ca="1">Sheet1!$B$8</f>
        <v>01-Allan-Hancock_171211155522</v>
      </c>
      <c r="W459" s="87" t="str">
        <f ca="1">Sheet1!$B$10</f>
        <v>Copy of aebg_consortiumexpenditures_160722.xlsm</v>
      </c>
      <c r="X459" s="93"/>
      <c r="Y459" s="93"/>
      <c r="Z459" s="57"/>
      <c r="AA459" s="57"/>
      <c r="AB459" s="57"/>
      <c r="AC459" s="57"/>
    </row>
    <row r="460" spans="1:29" ht="16.05" customHeight="1" x14ac:dyDescent="0.25">
      <c r="A460" s="33" t="str">
        <f t="shared" si="244"/>
        <v>01 Allan Hancock</v>
      </c>
      <c r="B460" s="135" t="s">
        <v>5</v>
      </c>
      <c r="C460" s="136"/>
      <c r="D460" s="2">
        <v>0</v>
      </c>
      <c r="E460" s="2">
        <v>0</v>
      </c>
      <c r="F460" s="100">
        <f t="shared" ref="F460:F465" si="246">SUM(D460:E460)</f>
        <v>0</v>
      </c>
      <c r="G460" s="2">
        <v>0</v>
      </c>
      <c r="H460" s="2">
        <v>0</v>
      </c>
      <c r="I460" s="100">
        <f t="shared" ref="I460:I465" si="247">SUM(G460:H460)</f>
        <v>0</v>
      </c>
      <c r="J460" s="114">
        <f t="shared" ref="J460:J465" si="248">IF(F460-I460=0,0,IF(F460-I460&gt;0,TEXT(ABS(F460-I460),"$#,###")&amp;" ▼",TEXT(ABS(F460-I460),"$#,###")&amp;" ▲"))</f>
        <v>0</v>
      </c>
      <c r="K460" s="28" t="s">
        <v>2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94">
        <f t="shared" si="245"/>
        <v>0</v>
      </c>
      <c r="T460" s="89" t="str">
        <f t="shared" ref="T460:U465" si="249">T459</f>
        <v/>
      </c>
      <c r="U460" s="87" t="e">
        <f t="shared" si="249"/>
        <v>#N/A</v>
      </c>
      <c r="V460" s="87" t="str">
        <f ca="1">Sheet1!$B$8</f>
        <v>01-Allan-Hancock_171211155522</v>
      </c>
      <c r="W460" s="87" t="str">
        <f ca="1">Sheet1!$B$10</f>
        <v>Copy of aebg_consortiumexpenditures_160722.xlsm</v>
      </c>
      <c r="X460" s="93"/>
      <c r="Y460" s="93"/>
      <c r="Z460" s="57"/>
      <c r="AA460" s="57"/>
      <c r="AB460" s="57"/>
      <c r="AC460" s="57"/>
    </row>
    <row r="461" spans="1:29" ht="16.05" customHeight="1" x14ac:dyDescent="0.25">
      <c r="A461" s="33" t="str">
        <f t="shared" si="244"/>
        <v>01 Allan Hancock</v>
      </c>
      <c r="B461" s="135" t="s">
        <v>6</v>
      </c>
      <c r="C461" s="136"/>
      <c r="D461" s="2">
        <v>0</v>
      </c>
      <c r="E461" s="2">
        <v>0</v>
      </c>
      <c r="F461" s="100">
        <f t="shared" si="246"/>
        <v>0</v>
      </c>
      <c r="G461" s="2">
        <v>0</v>
      </c>
      <c r="H461" s="2">
        <v>0</v>
      </c>
      <c r="I461" s="100">
        <f t="shared" si="247"/>
        <v>0</v>
      </c>
      <c r="J461" s="114">
        <f t="shared" si="248"/>
        <v>0</v>
      </c>
      <c r="K461" s="28" t="s">
        <v>2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S461" s="94">
        <f t="shared" si="245"/>
        <v>0</v>
      </c>
      <c r="T461" s="89" t="str">
        <f t="shared" si="249"/>
        <v/>
      </c>
      <c r="U461" s="87" t="e">
        <f t="shared" si="249"/>
        <v>#N/A</v>
      </c>
      <c r="V461" s="87" t="str">
        <f ca="1">Sheet1!$B$8</f>
        <v>01-Allan-Hancock_171211155522</v>
      </c>
      <c r="W461" s="87" t="str">
        <f ca="1">Sheet1!$B$10</f>
        <v>Copy of aebg_consortiumexpenditures_160722.xlsm</v>
      </c>
      <c r="X461" s="93"/>
      <c r="Y461" s="93"/>
      <c r="Z461" s="57"/>
      <c r="AA461" s="57"/>
      <c r="AB461" s="57"/>
      <c r="AC461" s="57"/>
    </row>
    <row r="462" spans="1:29" ht="16.05" customHeight="1" x14ac:dyDescent="0.25">
      <c r="A462" s="33" t="str">
        <f t="shared" si="244"/>
        <v>01 Allan Hancock</v>
      </c>
      <c r="B462" s="135" t="s">
        <v>7</v>
      </c>
      <c r="C462" s="136"/>
      <c r="D462" s="2">
        <v>0</v>
      </c>
      <c r="E462" s="2">
        <v>0</v>
      </c>
      <c r="F462" s="100">
        <f t="shared" si="246"/>
        <v>0</v>
      </c>
      <c r="G462" s="2">
        <v>0</v>
      </c>
      <c r="H462" s="2">
        <v>0</v>
      </c>
      <c r="I462" s="100">
        <f t="shared" si="247"/>
        <v>0</v>
      </c>
      <c r="J462" s="114">
        <f t="shared" si="248"/>
        <v>0</v>
      </c>
      <c r="K462" s="28" t="s">
        <v>2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94">
        <f t="shared" si="245"/>
        <v>0</v>
      </c>
      <c r="T462" s="89" t="str">
        <f t="shared" si="249"/>
        <v/>
      </c>
      <c r="U462" s="87" t="e">
        <f t="shared" si="249"/>
        <v>#N/A</v>
      </c>
      <c r="V462" s="87" t="str">
        <f ca="1">Sheet1!$B$8</f>
        <v>01-Allan-Hancock_171211155522</v>
      </c>
      <c r="W462" s="87" t="str">
        <f ca="1">Sheet1!$B$10</f>
        <v>Copy of aebg_consortiumexpenditures_160722.xlsm</v>
      </c>
      <c r="X462" s="93"/>
      <c r="Y462" s="93"/>
      <c r="Z462" s="57"/>
      <c r="AA462" s="57"/>
      <c r="AB462" s="57"/>
      <c r="AC462" s="57"/>
    </row>
    <row r="463" spans="1:29" ht="16.05" customHeight="1" x14ac:dyDescent="0.25">
      <c r="A463" s="33" t="str">
        <f t="shared" si="244"/>
        <v>01 Allan Hancock</v>
      </c>
      <c r="B463" s="135" t="s">
        <v>8</v>
      </c>
      <c r="C463" s="136"/>
      <c r="D463" s="2">
        <v>0</v>
      </c>
      <c r="E463" s="2">
        <v>0</v>
      </c>
      <c r="F463" s="100">
        <f t="shared" si="246"/>
        <v>0</v>
      </c>
      <c r="G463" s="2">
        <v>0</v>
      </c>
      <c r="H463" s="2">
        <v>0</v>
      </c>
      <c r="I463" s="100">
        <f t="shared" si="247"/>
        <v>0</v>
      </c>
      <c r="J463" s="114">
        <f t="shared" si="248"/>
        <v>0</v>
      </c>
      <c r="K463" s="28" t="s">
        <v>2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94">
        <f t="shared" si="245"/>
        <v>0</v>
      </c>
      <c r="T463" s="89" t="str">
        <f t="shared" si="249"/>
        <v/>
      </c>
      <c r="U463" s="87" t="e">
        <f t="shared" si="249"/>
        <v>#N/A</v>
      </c>
      <c r="V463" s="87" t="str">
        <f ca="1">Sheet1!$B$8</f>
        <v>01-Allan-Hancock_171211155522</v>
      </c>
      <c r="W463" s="87" t="str">
        <f ca="1">Sheet1!$B$10</f>
        <v>Copy of aebg_consortiumexpenditures_160722.xlsm</v>
      </c>
      <c r="X463" s="93"/>
      <c r="Y463" s="93"/>
      <c r="Z463" s="57"/>
      <c r="AA463" s="57"/>
      <c r="AB463" s="57"/>
      <c r="AC463" s="57"/>
    </row>
    <row r="464" spans="1:29" ht="16.05" customHeight="1" x14ac:dyDescent="0.25">
      <c r="A464" s="33" t="str">
        <f t="shared" si="244"/>
        <v>01 Allan Hancock</v>
      </c>
      <c r="B464" s="135" t="s">
        <v>9</v>
      </c>
      <c r="C464" s="136"/>
      <c r="D464" s="2">
        <v>0</v>
      </c>
      <c r="E464" s="2">
        <v>0</v>
      </c>
      <c r="F464" s="100">
        <f t="shared" si="246"/>
        <v>0</v>
      </c>
      <c r="G464" s="2">
        <v>0</v>
      </c>
      <c r="H464" s="2">
        <v>0</v>
      </c>
      <c r="I464" s="100">
        <f t="shared" si="247"/>
        <v>0</v>
      </c>
      <c r="J464" s="114">
        <f t="shared" si="248"/>
        <v>0</v>
      </c>
      <c r="K464" s="28" t="s">
        <v>2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94">
        <f t="shared" si="245"/>
        <v>0</v>
      </c>
      <c r="T464" s="89" t="str">
        <f t="shared" si="249"/>
        <v/>
      </c>
      <c r="U464" s="87" t="e">
        <f t="shared" si="249"/>
        <v>#N/A</v>
      </c>
      <c r="V464" s="87" t="str">
        <f ca="1">Sheet1!$B$8</f>
        <v>01-Allan-Hancock_171211155522</v>
      </c>
      <c r="W464" s="87" t="str">
        <f ca="1">Sheet1!$B$10</f>
        <v>Copy of aebg_consortiumexpenditures_160722.xlsm</v>
      </c>
      <c r="X464" s="93"/>
      <c r="Y464" s="93"/>
      <c r="Z464" s="57"/>
      <c r="AA464" s="57"/>
      <c r="AB464" s="57"/>
      <c r="AC464" s="57"/>
    </row>
    <row r="465" spans="1:29" ht="16.95" customHeight="1" thickBot="1" x14ac:dyDescent="0.3">
      <c r="A465" s="33" t="str">
        <f t="shared" si="244"/>
        <v>01 Allan Hancock</v>
      </c>
      <c r="B465" s="147" t="s">
        <v>10</v>
      </c>
      <c r="C465" s="148"/>
      <c r="D465" s="3">
        <v>0</v>
      </c>
      <c r="E465" s="4">
        <v>0</v>
      </c>
      <c r="F465" s="101">
        <f t="shared" si="246"/>
        <v>0</v>
      </c>
      <c r="G465" s="3">
        <v>0</v>
      </c>
      <c r="H465" s="4">
        <v>0</v>
      </c>
      <c r="I465" s="101">
        <f t="shared" si="247"/>
        <v>0</v>
      </c>
      <c r="J465" s="115">
        <f t="shared" si="248"/>
        <v>0</v>
      </c>
      <c r="K465" s="28" t="s">
        <v>2</v>
      </c>
      <c r="L465" s="3">
        <v>0</v>
      </c>
      <c r="M465" s="4">
        <v>0</v>
      </c>
      <c r="N465" s="3">
        <v>0</v>
      </c>
      <c r="O465" s="4">
        <v>0</v>
      </c>
      <c r="P465" s="3">
        <v>0</v>
      </c>
      <c r="Q465" s="4">
        <v>0</v>
      </c>
      <c r="R465" s="3">
        <v>0</v>
      </c>
      <c r="S465" s="95">
        <f t="shared" si="245"/>
        <v>0</v>
      </c>
      <c r="T465" s="89" t="str">
        <f t="shared" si="249"/>
        <v/>
      </c>
      <c r="U465" s="87" t="e">
        <f t="shared" si="249"/>
        <v>#N/A</v>
      </c>
      <c r="V465" s="87" t="str">
        <f ca="1">Sheet1!$B$8</f>
        <v>01-Allan-Hancock_171211155522</v>
      </c>
      <c r="W465" s="87" t="str">
        <f ca="1">Sheet1!$B$10</f>
        <v>Copy of aebg_consortiumexpenditures_160722.xlsm</v>
      </c>
      <c r="X465" s="93"/>
      <c r="Y465" s="93"/>
      <c r="Z465" s="57"/>
      <c r="AA465" s="57"/>
      <c r="AB465" s="57"/>
      <c r="AC465" s="57"/>
    </row>
    <row r="466" spans="1:29" thickTop="1" x14ac:dyDescent="0.25">
      <c r="A466" s="33"/>
      <c r="B466" s="149" t="s">
        <v>11</v>
      </c>
      <c r="C466" s="150"/>
      <c r="D466" s="96">
        <f t="shared" ref="D466:E466" si="250">SUM(D459:D465)</f>
        <v>0</v>
      </c>
      <c r="E466" s="96">
        <f t="shared" si="250"/>
        <v>0</v>
      </c>
      <c r="F466" s="102">
        <f>SUM(F459:F465)</f>
        <v>0</v>
      </c>
      <c r="G466" s="96">
        <f>SUM(G459:G465)</f>
        <v>0</v>
      </c>
      <c r="H466" s="96">
        <f>SUM(H459:H465)</f>
        <v>0</v>
      </c>
      <c r="I466" s="102">
        <f>SUM(I459:I465)</f>
        <v>0</v>
      </c>
      <c r="J466" s="114">
        <f>IF(F466-I466=0,0,IF(F466-I466&gt;0,TEXT(ABS(F466-I466),"$#,###")&amp;" ▼",TEXT(ABS(F466-I466),"$#,###")&amp;" ▲"))</f>
        <v>0</v>
      </c>
      <c r="K466" s="29"/>
      <c r="L466" s="96">
        <f t="shared" ref="L466:R466" si="251">SUM(L459:L465)</f>
        <v>0</v>
      </c>
      <c r="M466" s="96">
        <f t="shared" si="251"/>
        <v>0</v>
      </c>
      <c r="N466" s="96">
        <f t="shared" si="251"/>
        <v>0</v>
      </c>
      <c r="O466" s="96">
        <f t="shared" si="251"/>
        <v>0</v>
      </c>
      <c r="P466" s="96">
        <f t="shared" si="251"/>
        <v>0</v>
      </c>
      <c r="Q466" s="96">
        <f t="shared" si="251"/>
        <v>0</v>
      </c>
      <c r="R466" s="96">
        <f t="shared" si="251"/>
        <v>0</v>
      </c>
      <c r="S466" s="96">
        <f>SUM(S459:S465)</f>
        <v>0</v>
      </c>
      <c r="T466" s="89"/>
      <c r="U466" s="87"/>
      <c r="V466" s="87"/>
      <c r="W466" s="87"/>
      <c r="X466" s="93"/>
      <c r="Y466" s="93"/>
      <c r="Z466" s="57"/>
      <c r="AA466" s="57"/>
      <c r="AB466" s="57"/>
      <c r="AC466" s="57"/>
    </row>
    <row r="467" spans="1:29" ht="15" x14ac:dyDescent="0.25">
      <c r="A467" s="33"/>
      <c r="B467" s="5"/>
      <c r="C467" s="5"/>
      <c r="D467" s="6"/>
      <c r="E467" s="6"/>
      <c r="F467" s="6"/>
      <c r="G467" s="6"/>
      <c r="H467" s="6"/>
      <c r="I467" s="6"/>
      <c r="J467" s="116"/>
      <c r="K467" s="28"/>
      <c r="L467" s="6"/>
      <c r="M467" s="6"/>
      <c r="N467" s="6"/>
      <c r="O467" s="6"/>
      <c r="P467" s="6"/>
      <c r="Q467" s="6"/>
      <c r="R467" s="6"/>
      <c r="S467" s="6"/>
      <c r="T467" s="89"/>
      <c r="U467" s="87"/>
      <c r="V467" s="87"/>
      <c r="W467" s="87"/>
      <c r="X467" s="93"/>
      <c r="Y467" s="93"/>
      <c r="Z467" s="57"/>
      <c r="AA467" s="57"/>
      <c r="AB467" s="57"/>
      <c r="AC467" s="57"/>
    </row>
    <row r="468" spans="1:29" ht="28.2" thickBot="1" x14ac:dyDescent="0.3">
      <c r="A468" s="33"/>
      <c r="B468" s="133" t="s">
        <v>12</v>
      </c>
      <c r="C468" s="134"/>
      <c r="D468" s="51" t="s">
        <v>13</v>
      </c>
      <c r="E468" s="51" t="s">
        <v>14</v>
      </c>
      <c r="F468" s="52" t="s">
        <v>11</v>
      </c>
      <c r="G468" s="51" t="s">
        <v>13</v>
      </c>
      <c r="H468" s="51" t="s">
        <v>14</v>
      </c>
      <c r="I468" s="52" t="s">
        <v>11</v>
      </c>
      <c r="J468" s="117" t="s">
        <v>1055</v>
      </c>
      <c r="K468" s="28"/>
      <c r="L468" s="51" t="s">
        <v>15</v>
      </c>
      <c r="M468" s="51" t="s">
        <v>16</v>
      </c>
      <c r="N468" s="51" t="s">
        <v>17</v>
      </c>
      <c r="O468" s="51" t="s">
        <v>18</v>
      </c>
      <c r="P468" s="51" t="s">
        <v>19</v>
      </c>
      <c r="Q468" s="51" t="s">
        <v>20</v>
      </c>
      <c r="R468" s="51" t="s">
        <v>1062</v>
      </c>
      <c r="S468" s="72" t="s">
        <v>11</v>
      </c>
      <c r="T468" s="89"/>
      <c r="U468" s="87"/>
      <c r="V468" s="87"/>
      <c r="W468" s="87"/>
      <c r="X468" s="93"/>
      <c r="Y468" s="93"/>
      <c r="Z468" s="57"/>
      <c r="AA468" s="57"/>
      <c r="AB468" s="57"/>
      <c r="AC468" s="57"/>
    </row>
    <row r="469" spans="1:29" ht="16.05" customHeight="1" x14ac:dyDescent="0.25">
      <c r="A469" s="33" t="str">
        <f>$B$4</f>
        <v>01 Allan Hancock</v>
      </c>
      <c r="B469" s="143" t="s">
        <v>21</v>
      </c>
      <c r="C469" s="144"/>
      <c r="D469" s="1">
        <v>0</v>
      </c>
      <c r="E469" s="1">
        <v>0</v>
      </c>
      <c r="F469" s="99">
        <f>SUM(D469:E469)</f>
        <v>0</v>
      </c>
      <c r="G469" s="1">
        <v>0</v>
      </c>
      <c r="H469" s="1">
        <v>0</v>
      </c>
      <c r="I469" s="99">
        <f>SUM(G469:H469)</f>
        <v>0</v>
      </c>
      <c r="J469" s="114">
        <f>IF(F469-I469=0,0,IF(F469-I469&gt;0,TEXT(ABS(F469-I469),"$#,###")&amp;" ▼",TEXT(ABS(F469-I469),"$#,###")&amp;" ▲"))</f>
        <v>0</v>
      </c>
      <c r="K469" s="28" t="s">
        <v>12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97">
        <f>SUM(L469:R469)</f>
        <v>0</v>
      </c>
      <c r="T469" s="89" t="str">
        <f>T465</f>
        <v/>
      </c>
      <c r="U469" s="87" t="e">
        <f>U465</f>
        <v>#N/A</v>
      </c>
      <c r="V469" s="87" t="str">
        <f ca="1">V465</f>
        <v>01-Allan-Hancock_171211155522</v>
      </c>
      <c r="W469" s="87" t="str">
        <f ca="1">W465</f>
        <v>Copy of aebg_consortiumexpenditures_160722.xlsm</v>
      </c>
      <c r="X469" s="93"/>
      <c r="Y469" s="93"/>
      <c r="Z469" s="57"/>
      <c r="AA469" s="57"/>
      <c r="AB469" s="57"/>
      <c r="AC469" s="57"/>
    </row>
    <row r="470" spans="1:29" ht="16.05" customHeight="1" x14ac:dyDescent="0.25">
      <c r="A470" s="33" t="str">
        <f>$B$4</f>
        <v>01 Allan Hancock</v>
      </c>
      <c r="B470" s="135" t="s">
        <v>22</v>
      </c>
      <c r="C470" s="136"/>
      <c r="D470" s="2">
        <v>0</v>
      </c>
      <c r="E470" s="2">
        <v>0</v>
      </c>
      <c r="F470" s="99">
        <f t="shared" ref="F470:F473" si="252">SUM(D470:E470)</f>
        <v>0</v>
      </c>
      <c r="G470" s="2">
        <v>0</v>
      </c>
      <c r="H470" s="2">
        <v>0</v>
      </c>
      <c r="I470" s="100">
        <f t="shared" ref="I470:I473" si="253">SUM(G470:H470)</f>
        <v>0</v>
      </c>
      <c r="J470" s="114">
        <f t="shared" ref="J470:J474" si="254">IF(F470-I470=0,0,IF(F470-I470&gt;0,TEXT(ABS(F470-I470),"$#,###")&amp;" ▼",TEXT(ABS(F470-I470),"$#,###")&amp;" ▲"))</f>
        <v>0</v>
      </c>
      <c r="K470" s="28" t="s">
        <v>12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Q470" s="2">
        <v>0</v>
      </c>
      <c r="R470" s="2">
        <v>0</v>
      </c>
      <c r="S470" s="94">
        <f>SUM(L470:R470)</f>
        <v>0</v>
      </c>
      <c r="T470" s="89" t="str">
        <f t="shared" ref="T470:W473" si="255">T469</f>
        <v/>
      </c>
      <c r="U470" s="87" t="e">
        <f t="shared" si="255"/>
        <v>#N/A</v>
      </c>
      <c r="V470" s="87" t="str">
        <f t="shared" ca="1" si="255"/>
        <v>01-Allan-Hancock_171211155522</v>
      </c>
      <c r="W470" s="87" t="str">
        <f t="shared" ca="1" si="255"/>
        <v>Copy of aebg_consortiumexpenditures_160722.xlsm</v>
      </c>
      <c r="X470" s="93"/>
      <c r="Y470" s="93"/>
      <c r="Z470" s="57"/>
      <c r="AA470" s="57"/>
      <c r="AB470" s="57"/>
      <c r="AC470" s="57"/>
    </row>
    <row r="471" spans="1:29" ht="16.05" customHeight="1" x14ac:dyDescent="0.25">
      <c r="A471" s="33" t="str">
        <f>$B$4</f>
        <v>01 Allan Hancock</v>
      </c>
      <c r="B471" s="135" t="s">
        <v>23</v>
      </c>
      <c r="C471" s="136"/>
      <c r="D471" s="2">
        <v>0</v>
      </c>
      <c r="E471" s="2">
        <v>0</v>
      </c>
      <c r="F471" s="99">
        <f t="shared" si="252"/>
        <v>0</v>
      </c>
      <c r="G471" s="2">
        <v>0</v>
      </c>
      <c r="H471" s="2">
        <v>0</v>
      </c>
      <c r="I471" s="100">
        <f t="shared" si="253"/>
        <v>0</v>
      </c>
      <c r="J471" s="114">
        <f t="shared" si="254"/>
        <v>0</v>
      </c>
      <c r="K471" s="28" t="s">
        <v>12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94">
        <f>SUM(L471:R471)</f>
        <v>0</v>
      </c>
      <c r="T471" s="89" t="str">
        <f t="shared" si="255"/>
        <v/>
      </c>
      <c r="U471" s="87" t="e">
        <f t="shared" si="255"/>
        <v>#N/A</v>
      </c>
      <c r="V471" s="87" t="str">
        <f t="shared" ca="1" si="255"/>
        <v>01-Allan-Hancock_171211155522</v>
      </c>
      <c r="W471" s="87" t="str">
        <f t="shared" ca="1" si="255"/>
        <v>Copy of aebg_consortiumexpenditures_160722.xlsm</v>
      </c>
      <c r="X471" s="93"/>
      <c r="Y471" s="93"/>
      <c r="Z471" s="57"/>
      <c r="AA471" s="57"/>
      <c r="AB471" s="57"/>
      <c r="AC471" s="57"/>
    </row>
    <row r="472" spans="1:29" ht="16.05" customHeight="1" x14ac:dyDescent="0.25">
      <c r="A472" s="33" t="str">
        <f>$B$4</f>
        <v>01 Allan Hancock</v>
      </c>
      <c r="B472" s="135" t="s">
        <v>24</v>
      </c>
      <c r="C472" s="136"/>
      <c r="D472" s="2">
        <v>0</v>
      </c>
      <c r="E472" s="2">
        <v>0</v>
      </c>
      <c r="F472" s="99">
        <f t="shared" si="252"/>
        <v>0</v>
      </c>
      <c r="G472" s="2">
        <v>0</v>
      </c>
      <c r="H472" s="2">
        <v>0</v>
      </c>
      <c r="I472" s="100">
        <f t="shared" si="253"/>
        <v>0</v>
      </c>
      <c r="J472" s="114">
        <f t="shared" si="254"/>
        <v>0</v>
      </c>
      <c r="K472" s="28" t="s">
        <v>12</v>
      </c>
      <c r="L472" s="2">
        <v>0</v>
      </c>
      <c r="M472" s="2">
        <v>0</v>
      </c>
      <c r="N472" s="2">
        <v>0</v>
      </c>
      <c r="O472" s="2">
        <v>0</v>
      </c>
      <c r="P472" s="2">
        <v>0</v>
      </c>
      <c r="Q472" s="2">
        <v>0</v>
      </c>
      <c r="R472" s="2">
        <v>0</v>
      </c>
      <c r="S472" s="94">
        <f>SUM(L472:R472)</f>
        <v>0</v>
      </c>
      <c r="T472" s="89" t="str">
        <f t="shared" si="255"/>
        <v/>
      </c>
      <c r="U472" s="87" t="e">
        <f t="shared" si="255"/>
        <v>#N/A</v>
      </c>
      <c r="V472" s="87" t="str">
        <f t="shared" ca="1" si="255"/>
        <v>01-Allan-Hancock_171211155522</v>
      </c>
      <c r="W472" s="87" t="str">
        <f t="shared" ca="1" si="255"/>
        <v>Copy of aebg_consortiumexpenditures_160722.xlsm</v>
      </c>
      <c r="X472" s="93"/>
      <c r="Y472" s="93"/>
      <c r="Z472" s="57"/>
      <c r="AA472" s="57"/>
      <c r="AB472" s="57"/>
      <c r="AC472" s="57"/>
    </row>
    <row r="473" spans="1:29" ht="16.95" customHeight="1" thickBot="1" x14ac:dyDescent="0.3">
      <c r="A473" s="33" t="str">
        <f>$B$4</f>
        <v>01 Allan Hancock</v>
      </c>
      <c r="B473" s="135" t="s">
        <v>25</v>
      </c>
      <c r="C473" s="136"/>
      <c r="D473" s="3">
        <v>0</v>
      </c>
      <c r="E473" s="4">
        <v>0</v>
      </c>
      <c r="F473" s="101">
        <f t="shared" si="252"/>
        <v>0</v>
      </c>
      <c r="G473" s="3">
        <v>0</v>
      </c>
      <c r="H473" s="4">
        <v>0</v>
      </c>
      <c r="I473" s="101">
        <f t="shared" si="253"/>
        <v>0</v>
      </c>
      <c r="J473" s="115">
        <f t="shared" si="254"/>
        <v>0</v>
      </c>
      <c r="K473" s="28" t="s">
        <v>12</v>
      </c>
      <c r="L473" s="4">
        <v>0</v>
      </c>
      <c r="M473" s="4">
        <v>0</v>
      </c>
      <c r="N473" s="4">
        <v>0</v>
      </c>
      <c r="O473" s="4">
        <v>0</v>
      </c>
      <c r="P473" s="4">
        <v>0</v>
      </c>
      <c r="Q473" s="4">
        <v>0</v>
      </c>
      <c r="R473" s="4">
        <v>0</v>
      </c>
      <c r="S473" s="95">
        <f>SUM(L473:R473)</f>
        <v>0</v>
      </c>
      <c r="T473" s="89" t="str">
        <f t="shared" si="255"/>
        <v/>
      </c>
      <c r="U473" s="87" t="e">
        <f t="shared" si="255"/>
        <v>#N/A</v>
      </c>
      <c r="V473" s="87" t="str">
        <f t="shared" ca="1" si="255"/>
        <v>01-Allan-Hancock_171211155522</v>
      </c>
      <c r="W473" s="87" t="str">
        <f t="shared" ca="1" si="255"/>
        <v>Copy of aebg_consortiumexpenditures_160722.xlsm</v>
      </c>
      <c r="X473" s="93"/>
      <c r="Y473" s="93"/>
      <c r="Z473" s="57"/>
      <c r="AA473" s="57"/>
      <c r="AB473" s="57"/>
      <c r="AC473" s="57"/>
    </row>
    <row r="474" spans="1:29" thickTop="1" x14ac:dyDescent="0.25">
      <c r="A474" s="33"/>
      <c r="B474" s="145" t="s">
        <v>11</v>
      </c>
      <c r="C474" s="146"/>
      <c r="D474" s="96">
        <f t="shared" ref="D474:E474" si="256">SUM(D469:D473)</f>
        <v>0</v>
      </c>
      <c r="E474" s="96">
        <f t="shared" si="256"/>
        <v>0</v>
      </c>
      <c r="F474" s="102">
        <f>SUM(F469:F473)</f>
        <v>0</v>
      </c>
      <c r="G474" s="96">
        <f>SUM(G469:G473)</f>
        <v>0</v>
      </c>
      <c r="H474" s="96">
        <f>SUM(H469:H473)</f>
        <v>0</v>
      </c>
      <c r="I474" s="102">
        <f>SUM(I469:I473)</f>
        <v>0</v>
      </c>
      <c r="J474" s="114">
        <f t="shared" si="254"/>
        <v>0</v>
      </c>
      <c r="K474" s="29"/>
      <c r="L474" s="96">
        <f t="shared" ref="L474:R474" si="257">SUM(L469:L473)</f>
        <v>0</v>
      </c>
      <c r="M474" s="96">
        <f t="shared" si="257"/>
        <v>0</v>
      </c>
      <c r="N474" s="96">
        <f t="shared" si="257"/>
        <v>0</v>
      </c>
      <c r="O474" s="96">
        <f t="shared" si="257"/>
        <v>0</v>
      </c>
      <c r="P474" s="96">
        <f t="shared" si="257"/>
        <v>0</v>
      </c>
      <c r="Q474" s="96">
        <f t="shared" si="257"/>
        <v>0</v>
      </c>
      <c r="R474" s="96">
        <f t="shared" si="257"/>
        <v>0</v>
      </c>
      <c r="S474" s="96">
        <f>SUM(S469:S473)</f>
        <v>0</v>
      </c>
      <c r="T474" s="89"/>
      <c r="U474" s="87"/>
      <c r="V474" s="87"/>
      <c r="W474" s="87"/>
      <c r="X474" s="93"/>
      <c r="Y474" s="93"/>
      <c r="Z474" s="57"/>
      <c r="AA474" s="57"/>
      <c r="AB474" s="57"/>
      <c r="AC474" s="57"/>
    </row>
    <row r="475" spans="1:29" ht="15" x14ac:dyDescent="0.25">
      <c r="A475" s="33"/>
      <c r="B475" s="5"/>
      <c r="C475" s="5"/>
      <c r="D475" s="6"/>
      <c r="E475" s="6"/>
      <c r="F475" s="6"/>
      <c r="G475" s="6"/>
      <c r="H475" s="6"/>
      <c r="I475" s="6"/>
      <c r="J475" s="116"/>
      <c r="K475" s="28"/>
      <c r="L475" s="6"/>
      <c r="M475" s="6"/>
      <c r="N475" s="6"/>
      <c r="O475" s="6"/>
      <c r="P475" s="6"/>
      <c r="Q475" s="6"/>
      <c r="R475" s="6"/>
      <c r="S475" s="6"/>
      <c r="T475" s="89"/>
      <c r="U475" s="87"/>
      <c r="V475" s="87"/>
      <c r="W475" s="87"/>
      <c r="X475" s="93"/>
      <c r="Y475" s="93"/>
      <c r="Z475" s="57"/>
      <c r="AA475" s="57"/>
      <c r="AB475" s="57"/>
      <c r="AC475" s="57"/>
    </row>
    <row r="476" spans="1:29" ht="28.2" thickBot="1" x14ac:dyDescent="0.3">
      <c r="A476" s="33"/>
      <c r="B476" s="133" t="s">
        <v>26</v>
      </c>
      <c r="C476" s="134"/>
      <c r="D476" s="51" t="s">
        <v>13</v>
      </c>
      <c r="E476" s="51" t="s">
        <v>14</v>
      </c>
      <c r="F476" s="52" t="s">
        <v>11</v>
      </c>
      <c r="G476" s="51" t="s">
        <v>13</v>
      </c>
      <c r="H476" s="51" t="s">
        <v>14</v>
      </c>
      <c r="I476" s="52" t="s">
        <v>11</v>
      </c>
      <c r="J476" s="117" t="s">
        <v>1055</v>
      </c>
      <c r="K476" s="28"/>
      <c r="L476" s="132"/>
      <c r="M476" s="132"/>
      <c r="N476" s="132"/>
      <c r="O476" s="132"/>
      <c r="P476" s="132"/>
      <c r="Q476" s="132"/>
      <c r="R476" s="132"/>
      <c r="S476" s="106"/>
      <c r="T476" s="89"/>
      <c r="U476" s="87"/>
      <c r="V476" s="87"/>
      <c r="W476" s="87"/>
      <c r="X476" s="93"/>
      <c r="Y476" s="93"/>
      <c r="Z476" s="57"/>
      <c r="AA476" s="57"/>
      <c r="AB476" s="57"/>
      <c r="AC476" s="57"/>
    </row>
    <row r="477" spans="1:29" ht="16.05" customHeight="1" x14ac:dyDescent="0.25">
      <c r="A477" s="33" t="str">
        <f>$B$4</f>
        <v>01 Allan Hancock</v>
      </c>
      <c r="B477" s="143" t="s">
        <v>27</v>
      </c>
      <c r="C477" s="144"/>
      <c r="D477" s="1">
        <v>0</v>
      </c>
      <c r="E477" s="1">
        <v>0</v>
      </c>
      <c r="F477" s="99">
        <f>SUM(D477:E477)</f>
        <v>0</v>
      </c>
      <c r="G477" s="1">
        <v>0</v>
      </c>
      <c r="H477" s="1">
        <v>0</v>
      </c>
      <c r="I477" s="99">
        <f>SUM(G477:H477)</f>
        <v>0</v>
      </c>
      <c r="J477" s="114">
        <f>IF(F477-I477=0,0,IF(F477-I477&gt;0,TEXT(ABS(F477-I477),"$#,###")&amp;" ▼",TEXT(ABS(F477-I477),"$#,###")&amp;" ▲"))</f>
        <v>0</v>
      </c>
      <c r="K477" s="28" t="s">
        <v>1052</v>
      </c>
      <c r="L477" s="125"/>
      <c r="M477" s="125"/>
      <c r="N477" s="125"/>
      <c r="O477" s="125"/>
      <c r="P477" s="125"/>
      <c r="Q477" s="125"/>
      <c r="R477" s="125"/>
      <c r="S477" s="98"/>
      <c r="T477" s="89" t="str">
        <f>T473</f>
        <v/>
      </c>
      <c r="U477" s="87" t="e">
        <f>U473</f>
        <v>#N/A</v>
      </c>
      <c r="V477" s="87" t="str">
        <f ca="1">V473</f>
        <v>01-Allan-Hancock_171211155522</v>
      </c>
      <c r="W477" s="87" t="str">
        <f ca="1">W473</f>
        <v>Copy of aebg_consortiumexpenditures_160722.xlsm</v>
      </c>
      <c r="X477" s="93"/>
      <c r="Y477" s="93"/>
      <c r="Z477" s="57"/>
      <c r="AA477" s="57"/>
      <c r="AB477" s="57"/>
      <c r="AC477" s="57"/>
    </row>
    <row r="478" spans="1:29" ht="16.05" customHeight="1" x14ac:dyDescent="0.25">
      <c r="A478" s="33" t="str">
        <f>$B$4</f>
        <v>01 Allan Hancock</v>
      </c>
      <c r="B478" s="135" t="s">
        <v>28</v>
      </c>
      <c r="C478" s="136"/>
      <c r="D478" s="2">
        <v>0</v>
      </c>
      <c r="E478" s="2">
        <v>0</v>
      </c>
      <c r="F478" s="100">
        <f t="shared" ref="F478:F484" si="258">SUM(D478:E478)</f>
        <v>0</v>
      </c>
      <c r="G478" s="2">
        <v>0</v>
      </c>
      <c r="H478" s="2">
        <v>0</v>
      </c>
      <c r="I478" s="100">
        <f t="shared" ref="I478:I484" si="259">SUM(G478:H478)</f>
        <v>0</v>
      </c>
      <c r="J478" s="114">
        <f t="shared" ref="J478:J485" si="260">IF(F478-I478=0,0,IF(F478-I478&gt;0,TEXT(ABS(F478-I478),"$#,###")&amp;" ▼",TEXT(ABS(F478-I478),"$#,###")&amp;" ▲"))</f>
        <v>0</v>
      </c>
      <c r="K478" s="28" t="s">
        <v>1052</v>
      </c>
      <c r="L478" s="125"/>
      <c r="M478" s="125"/>
      <c r="N478" s="125"/>
      <c r="O478" s="125"/>
      <c r="P478" s="125"/>
      <c r="Q478" s="125"/>
      <c r="R478" s="125"/>
      <c r="S478" s="98"/>
      <c r="T478" s="89" t="str">
        <f t="shared" ref="T478:W484" si="261">T477</f>
        <v/>
      </c>
      <c r="U478" s="87" t="e">
        <f t="shared" si="261"/>
        <v>#N/A</v>
      </c>
      <c r="V478" s="87" t="str">
        <f t="shared" ca="1" si="261"/>
        <v>01-Allan-Hancock_171211155522</v>
      </c>
      <c r="W478" s="87" t="str">
        <f t="shared" ca="1" si="261"/>
        <v>Copy of aebg_consortiumexpenditures_160722.xlsm</v>
      </c>
      <c r="X478" s="93"/>
      <c r="Y478" s="93"/>
      <c r="Z478" s="57"/>
      <c r="AA478" s="57"/>
      <c r="AB478" s="57"/>
      <c r="AC478" s="57"/>
    </row>
    <row r="479" spans="1:29" ht="16.05" customHeight="1" x14ac:dyDescent="0.25">
      <c r="A479" s="33" t="str">
        <f t="shared" ref="A479:A484" si="262">A478</f>
        <v>01 Allan Hancock</v>
      </c>
      <c r="B479" s="135" t="s">
        <v>29</v>
      </c>
      <c r="C479" s="136"/>
      <c r="D479" s="2">
        <v>0</v>
      </c>
      <c r="E479" s="2">
        <v>0</v>
      </c>
      <c r="F479" s="100">
        <f t="shared" si="258"/>
        <v>0</v>
      </c>
      <c r="G479" s="2">
        <v>0</v>
      </c>
      <c r="H479" s="2">
        <v>0</v>
      </c>
      <c r="I479" s="100">
        <f t="shared" si="259"/>
        <v>0</v>
      </c>
      <c r="J479" s="114">
        <f t="shared" si="260"/>
        <v>0</v>
      </c>
      <c r="K479" s="28" t="s">
        <v>1052</v>
      </c>
      <c r="L479" s="125"/>
      <c r="M479" s="125"/>
      <c r="N479" s="125"/>
      <c r="O479" s="125"/>
      <c r="P479" s="125"/>
      <c r="Q479" s="125"/>
      <c r="R479" s="125"/>
      <c r="S479" s="98"/>
      <c r="T479" s="89" t="str">
        <f t="shared" si="261"/>
        <v/>
      </c>
      <c r="U479" s="87" t="e">
        <f t="shared" si="261"/>
        <v>#N/A</v>
      </c>
      <c r="V479" s="87" t="str">
        <f t="shared" ca="1" si="261"/>
        <v>01-Allan-Hancock_171211155522</v>
      </c>
      <c r="W479" s="87" t="str">
        <f t="shared" ca="1" si="261"/>
        <v>Copy of aebg_consortiumexpenditures_160722.xlsm</v>
      </c>
      <c r="X479" s="93"/>
      <c r="Y479" s="93"/>
      <c r="Z479" s="57"/>
      <c r="AA479" s="57"/>
      <c r="AB479" s="57"/>
      <c r="AC479" s="57"/>
    </row>
    <row r="480" spans="1:29" ht="16.05" customHeight="1" x14ac:dyDescent="0.25">
      <c r="A480" s="33" t="str">
        <f t="shared" si="262"/>
        <v>01 Allan Hancock</v>
      </c>
      <c r="B480" s="135" t="s">
        <v>30</v>
      </c>
      <c r="C480" s="136"/>
      <c r="D480" s="1">
        <v>0</v>
      </c>
      <c r="E480" s="1">
        <v>0</v>
      </c>
      <c r="F480" s="100">
        <f t="shared" si="258"/>
        <v>0</v>
      </c>
      <c r="G480" s="1">
        <v>0</v>
      </c>
      <c r="H480" s="1">
        <v>0</v>
      </c>
      <c r="I480" s="100">
        <f t="shared" si="259"/>
        <v>0</v>
      </c>
      <c r="J480" s="114">
        <f t="shared" si="260"/>
        <v>0</v>
      </c>
      <c r="K480" s="28" t="s">
        <v>1052</v>
      </c>
      <c r="L480" s="125"/>
      <c r="M480" s="125"/>
      <c r="N480" s="125"/>
      <c r="O480" s="125"/>
      <c r="P480" s="125"/>
      <c r="Q480" s="125"/>
      <c r="R480" s="125"/>
      <c r="S480" s="98"/>
      <c r="T480" s="89" t="str">
        <f t="shared" si="261"/>
        <v/>
      </c>
      <c r="U480" s="87" t="e">
        <f t="shared" si="261"/>
        <v>#N/A</v>
      </c>
      <c r="V480" s="87" t="str">
        <f t="shared" ca="1" si="261"/>
        <v>01-Allan-Hancock_171211155522</v>
      </c>
      <c r="W480" s="87" t="str">
        <f t="shared" ca="1" si="261"/>
        <v>Copy of aebg_consortiumexpenditures_160722.xlsm</v>
      </c>
      <c r="X480" s="93"/>
      <c r="Y480" s="93"/>
      <c r="Z480" s="57"/>
      <c r="AA480" s="57"/>
      <c r="AB480" s="57"/>
      <c r="AC480" s="57"/>
    </row>
    <row r="481" spans="1:29" ht="16.05" customHeight="1" x14ac:dyDescent="0.25">
      <c r="A481" s="33" t="str">
        <f t="shared" si="262"/>
        <v>01 Allan Hancock</v>
      </c>
      <c r="B481" s="135" t="s">
        <v>31</v>
      </c>
      <c r="C481" s="136"/>
      <c r="D481" s="2">
        <v>0</v>
      </c>
      <c r="E481" s="2">
        <v>0</v>
      </c>
      <c r="F481" s="100">
        <f t="shared" si="258"/>
        <v>0</v>
      </c>
      <c r="G481" s="2">
        <v>0</v>
      </c>
      <c r="H481" s="2">
        <v>0</v>
      </c>
      <c r="I481" s="100">
        <f t="shared" si="259"/>
        <v>0</v>
      </c>
      <c r="J481" s="114">
        <f t="shared" si="260"/>
        <v>0</v>
      </c>
      <c r="K481" s="28" t="s">
        <v>1052</v>
      </c>
      <c r="L481" s="125"/>
      <c r="M481" s="125"/>
      <c r="N481" s="125"/>
      <c r="O481" s="125"/>
      <c r="P481" s="125"/>
      <c r="Q481" s="125"/>
      <c r="R481" s="125"/>
      <c r="S481" s="98"/>
      <c r="T481" s="89" t="str">
        <f t="shared" si="261"/>
        <v/>
      </c>
      <c r="U481" s="87" t="e">
        <f t="shared" si="261"/>
        <v>#N/A</v>
      </c>
      <c r="V481" s="87" t="str">
        <f t="shared" ca="1" si="261"/>
        <v>01-Allan-Hancock_171211155522</v>
      </c>
      <c r="W481" s="87" t="str">
        <f t="shared" ca="1" si="261"/>
        <v>Copy of aebg_consortiumexpenditures_160722.xlsm</v>
      </c>
      <c r="X481" s="93"/>
      <c r="Y481" s="93"/>
      <c r="Z481" s="57"/>
      <c r="AA481" s="57"/>
      <c r="AB481" s="57"/>
      <c r="AC481" s="57"/>
    </row>
    <row r="482" spans="1:29" ht="16.05" customHeight="1" x14ac:dyDescent="0.25">
      <c r="A482" s="33" t="str">
        <f t="shared" si="262"/>
        <v>01 Allan Hancock</v>
      </c>
      <c r="B482" s="135" t="s">
        <v>32</v>
      </c>
      <c r="C482" s="136"/>
      <c r="D482" s="2">
        <v>0</v>
      </c>
      <c r="E482" s="2">
        <v>0</v>
      </c>
      <c r="F482" s="100">
        <f t="shared" si="258"/>
        <v>0</v>
      </c>
      <c r="G482" s="2">
        <v>0</v>
      </c>
      <c r="H482" s="2">
        <v>0</v>
      </c>
      <c r="I482" s="100">
        <f t="shared" si="259"/>
        <v>0</v>
      </c>
      <c r="J482" s="114">
        <f t="shared" si="260"/>
        <v>0</v>
      </c>
      <c r="K482" s="28" t="s">
        <v>1052</v>
      </c>
      <c r="L482" s="125"/>
      <c r="M482" s="125"/>
      <c r="N482" s="125"/>
      <c r="O482" s="125"/>
      <c r="P482" s="125"/>
      <c r="Q482" s="125"/>
      <c r="R482" s="125"/>
      <c r="S482" s="66"/>
      <c r="T482" s="89" t="str">
        <f t="shared" si="261"/>
        <v/>
      </c>
      <c r="U482" s="87" t="e">
        <f t="shared" si="261"/>
        <v>#N/A</v>
      </c>
      <c r="V482" s="87" t="str">
        <f t="shared" ca="1" si="261"/>
        <v>01-Allan-Hancock_171211155522</v>
      </c>
      <c r="W482" s="87" t="str">
        <f t="shared" ca="1" si="261"/>
        <v>Copy of aebg_consortiumexpenditures_160722.xlsm</v>
      </c>
      <c r="X482" s="93"/>
      <c r="Y482" s="93"/>
      <c r="Z482" s="57"/>
      <c r="AA482" s="57"/>
      <c r="AB482" s="57"/>
      <c r="AC482" s="57"/>
    </row>
    <row r="483" spans="1:29" ht="16.05" customHeight="1" x14ac:dyDescent="0.25">
      <c r="A483" s="33" t="str">
        <f t="shared" si="262"/>
        <v>01 Allan Hancock</v>
      </c>
      <c r="B483" s="135" t="s">
        <v>33</v>
      </c>
      <c r="C483" s="136"/>
      <c r="D483" s="2">
        <v>0</v>
      </c>
      <c r="E483" s="2">
        <v>0</v>
      </c>
      <c r="F483" s="100">
        <f t="shared" si="258"/>
        <v>0</v>
      </c>
      <c r="G483" s="2">
        <v>0</v>
      </c>
      <c r="H483" s="2">
        <v>0</v>
      </c>
      <c r="I483" s="100">
        <f t="shared" si="259"/>
        <v>0</v>
      </c>
      <c r="J483" s="114">
        <f t="shared" si="260"/>
        <v>0</v>
      </c>
      <c r="K483" s="28" t="s">
        <v>1052</v>
      </c>
      <c r="L483" s="125"/>
      <c r="M483" s="125"/>
      <c r="N483" s="125"/>
      <c r="O483" s="125"/>
      <c r="P483" s="125"/>
      <c r="Q483" s="125"/>
      <c r="R483" s="125"/>
      <c r="S483" s="111" t="s">
        <v>37</v>
      </c>
      <c r="T483" s="89" t="str">
        <f t="shared" si="261"/>
        <v/>
      </c>
      <c r="U483" s="87" t="e">
        <f t="shared" si="261"/>
        <v>#N/A</v>
      </c>
      <c r="V483" s="87" t="str">
        <f t="shared" ca="1" si="261"/>
        <v>01-Allan-Hancock_171211155522</v>
      </c>
      <c r="W483" s="87" t="str">
        <f t="shared" ca="1" si="261"/>
        <v>Copy of aebg_consortiumexpenditures_160722.xlsm</v>
      </c>
      <c r="X483" s="93"/>
      <c r="Y483" s="93"/>
      <c r="Z483" s="57"/>
      <c r="AA483" s="57"/>
      <c r="AB483" s="57"/>
      <c r="AC483" s="57"/>
    </row>
    <row r="484" spans="1:29" ht="16.95" customHeight="1" thickBot="1" x14ac:dyDescent="0.3">
      <c r="A484" s="33" t="str">
        <f t="shared" si="262"/>
        <v>01 Allan Hancock</v>
      </c>
      <c r="B484" s="147" t="s">
        <v>1070</v>
      </c>
      <c r="C484" s="148"/>
      <c r="D484" s="3">
        <v>0</v>
      </c>
      <c r="E484" s="4">
        <v>0</v>
      </c>
      <c r="F484" s="101">
        <f t="shared" si="258"/>
        <v>0</v>
      </c>
      <c r="G484" s="3">
        <v>0</v>
      </c>
      <c r="H484" s="4">
        <v>0</v>
      </c>
      <c r="I484" s="101">
        <f t="shared" si="259"/>
        <v>0</v>
      </c>
      <c r="J484" s="115">
        <f t="shared" si="260"/>
        <v>0</v>
      </c>
      <c r="K484" s="28" t="s">
        <v>1052</v>
      </c>
      <c r="L484" s="125"/>
      <c r="M484" s="125"/>
      <c r="N484" s="125"/>
      <c r="O484" s="125"/>
      <c r="P484" s="125"/>
      <c r="Q484" s="125"/>
      <c r="R484" s="125"/>
      <c r="S484" s="112" t="s">
        <v>1066</v>
      </c>
      <c r="T484" s="89" t="str">
        <f t="shared" si="261"/>
        <v/>
      </c>
      <c r="U484" s="87" t="e">
        <f t="shared" si="261"/>
        <v>#N/A</v>
      </c>
      <c r="V484" s="87" t="str">
        <f t="shared" ca="1" si="261"/>
        <v>01-Allan-Hancock_171211155522</v>
      </c>
      <c r="W484" s="87" t="str">
        <f t="shared" ca="1" si="261"/>
        <v>Copy of aebg_consortiumexpenditures_160722.xlsm</v>
      </c>
      <c r="X484" s="93"/>
      <c r="Y484" s="93"/>
      <c r="Z484" s="57"/>
      <c r="AA484" s="57"/>
      <c r="AB484" s="57"/>
      <c r="AC484" s="57"/>
    </row>
    <row r="485" spans="1:29" thickTop="1" x14ac:dyDescent="0.25">
      <c r="B485" s="8" t="s">
        <v>11</v>
      </c>
      <c r="C485" s="9"/>
      <c r="D485" s="96">
        <f t="shared" ref="D485:I485" si="263">SUM(D477:D484)</f>
        <v>0</v>
      </c>
      <c r="E485" s="96">
        <f t="shared" si="263"/>
        <v>0</v>
      </c>
      <c r="F485" s="102">
        <f t="shared" si="263"/>
        <v>0</v>
      </c>
      <c r="G485" s="96">
        <f t="shared" si="263"/>
        <v>0</v>
      </c>
      <c r="H485" s="96">
        <f t="shared" si="263"/>
        <v>0</v>
      </c>
      <c r="I485" s="102">
        <f t="shared" si="263"/>
        <v>0</v>
      </c>
      <c r="J485" s="114">
        <f t="shared" si="260"/>
        <v>0</v>
      </c>
      <c r="K485" s="30"/>
      <c r="L485" s="124"/>
      <c r="M485" s="124"/>
      <c r="N485" s="124"/>
      <c r="O485" s="124"/>
      <c r="P485" s="124"/>
      <c r="Q485" s="124"/>
      <c r="R485" s="124"/>
      <c r="S485" s="11" t="s">
        <v>1067</v>
      </c>
      <c r="T485" s="89"/>
      <c r="U485" s="87"/>
      <c r="V485" s="87"/>
      <c r="W485" s="87"/>
      <c r="X485" s="93"/>
      <c r="Y485" s="93"/>
      <c r="Z485" s="57"/>
      <c r="AA485" s="57"/>
      <c r="AB485" s="57"/>
      <c r="AC485" s="57"/>
    </row>
    <row r="487" spans="1:29" ht="30.6" thickBot="1" x14ac:dyDescent="0.35">
      <c r="M487" s="24"/>
      <c r="N487" s="24"/>
      <c r="O487" s="113"/>
      <c r="P487" s="113"/>
      <c r="Q487" s="107" t="s">
        <v>1063</v>
      </c>
      <c r="R487" s="107" t="s">
        <v>1064</v>
      </c>
      <c r="S487" s="107" t="s">
        <v>1065</v>
      </c>
    </row>
    <row r="488" spans="1:29" ht="28.2" x14ac:dyDescent="0.25">
      <c r="A488" s="76" t="s">
        <v>1027</v>
      </c>
      <c r="B488" s="21" t="str">
        <f>IFERROR(VLOOKUP(13,Sheet1!F:G,2,FALSE),"")</f>
        <v/>
      </c>
      <c r="C488" s="21"/>
      <c r="D488" s="103"/>
      <c r="E488" s="103"/>
      <c r="F488" s="103"/>
      <c r="G488" s="18"/>
      <c r="M488" s="24"/>
      <c r="N488" s="24"/>
      <c r="O488" s="155" t="s">
        <v>56</v>
      </c>
      <c r="P488" s="155"/>
      <c r="Q488" s="108" t="str">
        <f>R488</f>
        <v/>
      </c>
      <c r="R488" s="108" t="str">
        <f>IFERROR(INDEX(Sheet1!H:H,MATCH(U496,Sheet1!E:E,0)),"")</f>
        <v/>
      </c>
      <c r="S488" s="108" t="str">
        <f>IFERROR(INDEX(Sheet1!J:J,MATCH(U496,Sheet1!E:E,0)),"")</f>
        <v/>
      </c>
      <c r="X488" s="93"/>
      <c r="Y488" s="93"/>
      <c r="Z488" s="57"/>
      <c r="AA488" s="57"/>
      <c r="AB488" s="57"/>
      <c r="AC488" s="57"/>
    </row>
    <row r="489" spans="1:29" ht="25.95" customHeight="1" x14ac:dyDescent="0.25">
      <c r="B489" s="12"/>
      <c r="D489" s="11"/>
      <c r="E489" s="11"/>
      <c r="F489" s="11"/>
      <c r="G489" s="11"/>
      <c r="M489" s="24"/>
      <c r="N489" s="24"/>
      <c r="O489" s="156" t="s">
        <v>2</v>
      </c>
      <c r="P489" s="156"/>
      <c r="Q489" s="109" t="e">
        <f>IF(Q488=F503," - ",IF(Q488-F503&gt;0,TEXT(Q488-F503,"$#,###")&amp;" ▼",TEXT(ABS(Q488-F503),"$#,###")&amp;" ▲"))</f>
        <v>#VALUE!</v>
      </c>
      <c r="R489" s="109" t="e">
        <f>IF(I503=R488," - ",IF(R488-I503&gt;0,TEXT(R488-I503,"$#,###")&amp;" ▼",TEXT(ABS(R488-I503),"$#,###")&amp;" ▲"))</f>
        <v>#VALUE!</v>
      </c>
      <c r="S489" s="109" t="e">
        <f>IF(L503=S488," - ",IF(S488-L503&gt;0,TEXT(S488-L503,"$#,###")&amp;" ▼",TEXT(ABS(S488-L503),"$#,###")&amp;" ▲"))</f>
        <v>#VALUE!</v>
      </c>
      <c r="X489" s="93"/>
      <c r="Y489" s="93"/>
      <c r="Z489" s="57"/>
      <c r="AA489" s="57"/>
      <c r="AB489" s="57"/>
      <c r="AC489" s="57"/>
    </row>
    <row r="490" spans="1:29" ht="25.95" customHeight="1" x14ac:dyDescent="0.25">
      <c r="B490" s="7"/>
      <c r="C490" s="152" t="str">
        <f>IF(ISNA(Sheet1!B498),"Please select from the list of member agencies affiliated with the selected Consortium","")</f>
        <v/>
      </c>
      <c r="D490" s="152"/>
      <c r="E490" s="152"/>
      <c r="F490" s="152"/>
      <c r="G490" s="152"/>
      <c r="H490" s="31"/>
      <c r="I490" s="31"/>
      <c r="J490" s="31"/>
      <c r="K490" s="31"/>
      <c r="L490" s="13"/>
      <c r="M490" s="24"/>
      <c r="N490" s="24"/>
      <c r="O490" s="156" t="s">
        <v>12</v>
      </c>
      <c r="P490" s="156"/>
      <c r="Q490" s="109" t="e">
        <f>IF(F511=Q488," - ",IF(Q488-F511&gt;0,TEXT(Q488-F511,"$#,###")&amp;" ▼",TEXT(ABS(Q488-F511),"$#,###")&amp;" ▲"))</f>
        <v>#VALUE!</v>
      </c>
      <c r="R490" s="109" t="e">
        <f>IF(I511=R488," - ",IF(R488-I511&gt;0,TEXT(R488-I511,"$#,###")&amp;" ▼",TEXT(ABS(R488-I511),"$#,###")&amp;" ▲"))</f>
        <v>#VALUE!</v>
      </c>
      <c r="S490" s="109" t="e">
        <f>IF(L511=S488," - ",IF(S488-L511&gt;0,TEXT(S488-L511,"$#,###")&amp;" ▼",TEXT(ABS(S488-L511),"$#,###")&amp;" ▲"))</f>
        <v>#VALUE!</v>
      </c>
      <c r="U490" s="81"/>
      <c r="V490" s="81"/>
      <c r="W490" s="81"/>
      <c r="X490" s="93"/>
      <c r="Y490" s="93"/>
      <c r="Z490" s="57"/>
      <c r="AA490" s="57"/>
      <c r="AB490" s="57"/>
      <c r="AC490" s="57"/>
    </row>
    <row r="491" spans="1:29" ht="25.95" customHeight="1" x14ac:dyDescent="0.25">
      <c r="B491" s="7"/>
      <c r="C491" s="48"/>
      <c r="D491" s="71"/>
      <c r="E491" s="71"/>
      <c r="F491" s="71"/>
      <c r="G491" s="71"/>
      <c r="H491" s="31"/>
      <c r="I491" s="31"/>
      <c r="J491" s="31"/>
      <c r="K491" s="31"/>
      <c r="L491" s="13"/>
      <c r="M491" s="24"/>
      <c r="N491" s="24"/>
      <c r="O491" s="154" t="s">
        <v>1052</v>
      </c>
      <c r="P491" s="154"/>
      <c r="Q491" s="110" t="e">
        <f>IF(F522=Q488," - ",IF(Q488-F522&gt;0,TEXT(Q488-F522,"$#,###")&amp;" ▼",TEXT(ABS(Q488-F522),"$#,###")&amp;" ▲"))</f>
        <v>#VALUE!</v>
      </c>
      <c r="R491" s="110" t="e">
        <f>IF(I522=R488," - ",IF(R488-I522&gt;0,TEXT(R488-I522,"$#,###")&amp;" ▼",TEXT(ABS(R488-I522),"$#,###")&amp;" ▲"))</f>
        <v>#VALUE!</v>
      </c>
      <c r="S491" s="110"/>
      <c r="U491" s="81"/>
      <c r="V491" s="81"/>
      <c r="W491" s="81"/>
      <c r="X491" s="93"/>
      <c r="Y491" s="93"/>
      <c r="Z491" s="57"/>
      <c r="AA491" s="57"/>
      <c r="AB491" s="57"/>
      <c r="AC491" s="57"/>
    </row>
    <row r="492" spans="1:29" ht="15" x14ac:dyDescent="0.25">
      <c r="U492" s="81"/>
      <c r="V492" s="81"/>
      <c r="W492" s="81"/>
      <c r="X492" s="93"/>
      <c r="Y492" s="93"/>
      <c r="Z492" s="57"/>
      <c r="AA492" s="57"/>
      <c r="AB492" s="57"/>
      <c r="AC492" s="57"/>
    </row>
    <row r="493" spans="1:29" ht="18" customHeight="1" x14ac:dyDescent="0.25">
      <c r="B493" s="14"/>
      <c r="D493" s="137" t="s">
        <v>60</v>
      </c>
      <c r="E493" s="138"/>
      <c r="F493" s="138"/>
      <c r="G493" s="138"/>
      <c r="H493" s="138"/>
      <c r="I493" s="138"/>
      <c r="J493" s="139"/>
      <c r="K493" s="27"/>
      <c r="L493" s="126" t="s">
        <v>67</v>
      </c>
      <c r="M493" s="127"/>
      <c r="N493" s="127"/>
      <c r="O493" s="127"/>
      <c r="P493" s="127"/>
      <c r="Q493" s="127"/>
      <c r="R493" s="127"/>
      <c r="S493" s="128"/>
      <c r="U493" s="81"/>
      <c r="V493" s="81"/>
      <c r="W493" s="81"/>
      <c r="X493" s="93"/>
      <c r="Y493" s="93"/>
      <c r="Z493" s="57"/>
      <c r="AA493" s="57"/>
      <c r="AB493" s="57"/>
      <c r="AC493" s="57"/>
    </row>
    <row r="494" spans="1:29" ht="15" x14ac:dyDescent="0.25">
      <c r="A494" s="15"/>
      <c r="B494" s="17"/>
      <c r="C494" s="17"/>
      <c r="D494" s="140" t="s">
        <v>1053</v>
      </c>
      <c r="E494" s="140"/>
      <c r="F494" s="140"/>
      <c r="G494" s="140" t="s">
        <v>1054</v>
      </c>
      <c r="H494" s="140"/>
      <c r="I494" s="140"/>
      <c r="J494" s="141" t="s">
        <v>1055</v>
      </c>
      <c r="K494" s="28"/>
      <c r="L494" s="129"/>
      <c r="M494" s="130"/>
      <c r="N494" s="130"/>
      <c r="O494" s="130"/>
      <c r="P494" s="130"/>
      <c r="Q494" s="130"/>
      <c r="R494" s="130"/>
      <c r="S494" s="131"/>
      <c r="T494" s="83"/>
      <c r="U494" s="84"/>
      <c r="V494" s="84"/>
      <c r="W494" s="84"/>
      <c r="X494" s="93"/>
      <c r="Y494" s="93"/>
      <c r="Z494" s="57"/>
      <c r="AA494" s="57"/>
      <c r="AB494" s="57"/>
      <c r="AC494" s="57"/>
    </row>
    <row r="495" spans="1:29" ht="28.2" thickBot="1" x14ac:dyDescent="0.3">
      <c r="A495" s="32"/>
      <c r="B495" s="133" t="s">
        <v>2</v>
      </c>
      <c r="C495" s="134"/>
      <c r="D495" s="49" t="s">
        <v>13</v>
      </c>
      <c r="E495" s="49" t="s">
        <v>14</v>
      </c>
      <c r="F495" s="50" t="s">
        <v>11</v>
      </c>
      <c r="G495" s="49" t="s">
        <v>13</v>
      </c>
      <c r="H495" s="49" t="s">
        <v>14</v>
      </c>
      <c r="I495" s="50" t="s">
        <v>11</v>
      </c>
      <c r="J495" s="142"/>
      <c r="K495" s="28"/>
      <c r="L495" s="51" t="s">
        <v>15</v>
      </c>
      <c r="M495" s="51" t="s">
        <v>16</v>
      </c>
      <c r="N495" s="51" t="s">
        <v>17</v>
      </c>
      <c r="O495" s="51" t="s">
        <v>18</v>
      </c>
      <c r="P495" s="51" t="s">
        <v>19</v>
      </c>
      <c r="Q495" s="51" t="s">
        <v>20</v>
      </c>
      <c r="R495" s="51" t="s">
        <v>1062</v>
      </c>
      <c r="S495" s="72" t="s">
        <v>11</v>
      </c>
      <c r="T495" s="89"/>
      <c r="U495" s="87"/>
      <c r="V495" s="87"/>
      <c r="W495" s="87"/>
      <c r="X495" s="93"/>
      <c r="Y495" s="93"/>
      <c r="Z495" s="57"/>
      <c r="AA495" s="57"/>
      <c r="AB495" s="57"/>
      <c r="AC495" s="57"/>
    </row>
    <row r="496" spans="1:29" ht="16.05" customHeight="1" x14ac:dyDescent="0.25">
      <c r="A496" s="33" t="str">
        <f t="shared" ref="A496:A502" si="264">$B$4</f>
        <v>01 Allan Hancock</v>
      </c>
      <c r="B496" s="143" t="s">
        <v>1</v>
      </c>
      <c r="C496" s="144"/>
      <c r="D496" s="1">
        <v>0</v>
      </c>
      <c r="E496" s="1">
        <v>0</v>
      </c>
      <c r="F496" s="99">
        <f>SUM(D496:E496)</f>
        <v>0</v>
      </c>
      <c r="G496" s="1">
        <v>0</v>
      </c>
      <c r="H496" s="1">
        <v>0</v>
      </c>
      <c r="I496" s="99">
        <f>SUM(G496:H496)</f>
        <v>0</v>
      </c>
      <c r="J496" s="114">
        <f>IF(F496-I496=0,0,IF(F496-I496&gt;0,TEXT(ABS(F496-I496),"$#,###")&amp;" ▼",TEXT(ABS(F496-I496),"$#,###")&amp;" ▲"))</f>
        <v>0</v>
      </c>
      <c r="K496" s="28" t="s">
        <v>2</v>
      </c>
      <c r="L496" s="1">
        <v>0</v>
      </c>
      <c r="M496" s="1">
        <v>0</v>
      </c>
      <c r="N496" s="1">
        <v>0</v>
      </c>
      <c r="O496" s="1">
        <v>0</v>
      </c>
      <c r="P496" s="1">
        <v>0</v>
      </c>
      <c r="Q496" s="1">
        <v>0</v>
      </c>
      <c r="R496" s="1">
        <v>0</v>
      </c>
      <c r="S496" s="94">
        <f t="shared" ref="S496:S502" si="265">SUM(L496:R496)</f>
        <v>0</v>
      </c>
      <c r="T496" s="85" t="str">
        <f>B488</f>
        <v/>
      </c>
      <c r="U496" s="86" t="e">
        <f>INDEX(Sheet1!E:E,MATCH($B$4&amp;B488,Sheet1!D:D,0))</f>
        <v>#N/A</v>
      </c>
      <c r="V496" s="87" t="str">
        <f ca="1">Sheet1!$B$8</f>
        <v>01-Allan-Hancock_171211155522</v>
      </c>
      <c r="W496" s="87" t="str">
        <f ca="1">Sheet1!$B$10</f>
        <v>Copy of aebg_consortiumexpenditures_160722.xlsm</v>
      </c>
      <c r="X496" s="93"/>
      <c r="Y496" s="93"/>
      <c r="Z496" s="57"/>
      <c r="AA496" s="57"/>
      <c r="AB496" s="57"/>
      <c r="AC496" s="57"/>
    </row>
    <row r="497" spans="1:29" ht="16.05" customHeight="1" x14ac:dyDescent="0.25">
      <c r="A497" s="33" t="str">
        <f t="shared" si="264"/>
        <v>01 Allan Hancock</v>
      </c>
      <c r="B497" s="135" t="s">
        <v>5</v>
      </c>
      <c r="C497" s="136"/>
      <c r="D497" s="2">
        <v>0</v>
      </c>
      <c r="E497" s="2">
        <v>0</v>
      </c>
      <c r="F497" s="100">
        <f t="shared" ref="F497:F502" si="266">SUM(D497:E497)</f>
        <v>0</v>
      </c>
      <c r="G497" s="2">
        <v>0</v>
      </c>
      <c r="H497" s="2">
        <v>0</v>
      </c>
      <c r="I497" s="100">
        <f t="shared" ref="I497:I502" si="267">SUM(G497:H497)</f>
        <v>0</v>
      </c>
      <c r="J497" s="114">
        <f t="shared" ref="J497:J502" si="268">IF(F497-I497=0,0,IF(F497-I497&gt;0,TEXT(ABS(F497-I497),"$#,###")&amp;" ▼",TEXT(ABS(F497-I497),"$#,###")&amp;" ▲"))</f>
        <v>0</v>
      </c>
      <c r="K497" s="28" t="s">
        <v>2</v>
      </c>
      <c r="L497" s="2">
        <v>0</v>
      </c>
      <c r="M497" s="2">
        <v>0</v>
      </c>
      <c r="N497" s="2">
        <v>0</v>
      </c>
      <c r="O497" s="2">
        <v>0</v>
      </c>
      <c r="P497" s="2">
        <v>0</v>
      </c>
      <c r="Q497" s="2">
        <v>0</v>
      </c>
      <c r="R497" s="2">
        <v>0</v>
      </c>
      <c r="S497" s="94">
        <f t="shared" si="265"/>
        <v>0</v>
      </c>
      <c r="T497" s="89" t="str">
        <f t="shared" ref="T497:U502" si="269">T496</f>
        <v/>
      </c>
      <c r="U497" s="87" t="e">
        <f t="shared" si="269"/>
        <v>#N/A</v>
      </c>
      <c r="V497" s="87" t="str">
        <f ca="1">Sheet1!$B$8</f>
        <v>01-Allan-Hancock_171211155522</v>
      </c>
      <c r="W497" s="87" t="str">
        <f ca="1">Sheet1!$B$10</f>
        <v>Copy of aebg_consortiumexpenditures_160722.xlsm</v>
      </c>
      <c r="X497" s="93"/>
      <c r="Y497" s="93"/>
      <c r="Z497" s="57"/>
      <c r="AA497" s="57"/>
      <c r="AB497" s="57"/>
      <c r="AC497" s="57"/>
    </row>
    <row r="498" spans="1:29" ht="16.05" customHeight="1" x14ac:dyDescent="0.25">
      <c r="A498" s="33" t="str">
        <f t="shared" si="264"/>
        <v>01 Allan Hancock</v>
      </c>
      <c r="B498" s="135" t="s">
        <v>6</v>
      </c>
      <c r="C498" s="136"/>
      <c r="D498" s="2">
        <v>0</v>
      </c>
      <c r="E498" s="2">
        <v>0</v>
      </c>
      <c r="F498" s="100">
        <f t="shared" si="266"/>
        <v>0</v>
      </c>
      <c r="G498" s="2">
        <v>0</v>
      </c>
      <c r="H498" s="2">
        <v>0</v>
      </c>
      <c r="I498" s="100">
        <f t="shared" si="267"/>
        <v>0</v>
      </c>
      <c r="J498" s="114">
        <f t="shared" si="268"/>
        <v>0</v>
      </c>
      <c r="K498" s="28" t="s">
        <v>2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Q498" s="2">
        <v>0</v>
      </c>
      <c r="R498" s="2">
        <v>0</v>
      </c>
      <c r="S498" s="94">
        <f t="shared" si="265"/>
        <v>0</v>
      </c>
      <c r="T498" s="89" t="str">
        <f t="shared" si="269"/>
        <v/>
      </c>
      <c r="U498" s="87" t="e">
        <f t="shared" si="269"/>
        <v>#N/A</v>
      </c>
      <c r="V498" s="87" t="str">
        <f ca="1">Sheet1!$B$8</f>
        <v>01-Allan-Hancock_171211155522</v>
      </c>
      <c r="W498" s="87" t="str">
        <f ca="1">Sheet1!$B$10</f>
        <v>Copy of aebg_consortiumexpenditures_160722.xlsm</v>
      </c>
      <c r="X498" s="93"/>
      <c r="Y498" s="93"/>
      <c r="Z498" s="57"/>
      <c r="AA498" s="57"/>
      <c r="AB498" s="57"/>
      <c r="AC498" s="57"/>
    </row>
    <row r="499" spans="1:29" ht="16.05" customHeight="1" x14ac:dyDescent="0.25">
      <c r="A499" s="33" t="str">
        <f t="shared" si="264"/>
        <v>01 Allan Hancock</v>
      </c>
      <c r="B499" s="135" t="s">
        <v>7</v>
      </c>
      <c r="C499" s="136"/>
      <c r="D499" s="2">
        <v>0</v>
      </c>
      <c r="E499" s="2">
        <v>0</v>
      </c>
      <c r="F499" s="100">
        <f t="shared" si="266"/>
        <v>0</v>
      </c>
      <c r="G499" s="2">
        <v>0</v>
      </c>
      <c r="H499" s="2">
        <v>0</v>
      </c>
      <c r="I499" s="100">
        <f t="shared" si="267"/>
        <v>0</v>
      </c>
      <c r="J499" s="114">
        <f t="shared" si="268"/>
        <v>0</v>
      </c>
      <c r="K499" s="28" t="s">
        <v>2</v>
      </c>
      <c r="L499" s="2">
        <v>0</v>
      </c>
      <c r="M499" s="2">
        <v>0</v>
      </c>
      <c r="N499" s="2">
        <v>0</v>
      </c>
      <c r="O499" s="2">
        <v>0</v>
      </c>
      <c r="P499" s="2">
        <v>0</v>
      </c>
      <c r="Q499" s="2">
        <v>0</v>
      </c>
      <c r="R499" s="2">
        <v>0</v>
      </c>
      <c r="S499" s="94">
        <f t="shared" si="265"/>
        <v>0</v>
      </c>
      <c r="T499" s="89" t="str">
        <f t="shared" si="269"/>
        <v/>
      </c>
      <c r="U499" s="87" t="e">
        <f t="shared" si="269"/>
        <v>#N/A</v>
      </c>
      <c r="V499" s="87" t="str">
        <f ca="1">Sheet1!$B$8</f>
        <v>01-Allan-Hancock_171211155522</v>
      </c>
      <c r="W499" s="87" t="str">
        <f ca="1">Sheet1!$B$10</f>
        <v>Copy of aebg_consortiumexpenditures_160722.xlsm</v>
      </c>
      <c r="X499" s="93"/>
      <c r="Y499" s="93"/>
      <c r="Z499" s="57"/>
      <c r="AA499" s="57"/>
      <c r="AB499" s="57"/>
      <c r="AC499" s="57"/>
    </row>
    <row r="500" spans="1:29" ht="16.05" customHeight="1" x14ac:dyDescent="0.25">
      <c r="A500" s="33" t="str">
        <f t="shared" si="264"/>
        <v>01 Allan Hancock</v>
      </c>
      <c r="B500" s="135" t="s">
        <v>8</v>
      </c>
      <c r="C500" s="136"/>
      <c r="D500" s="2">
        <v>0</v>
      </c>
      <c r="E500" s="2">
        <v>0</v>
      </c>
      <c r="F500" s="100">
        <f t="shared" si="266"/>
        <v>0</v>
      </c>
      <c r="G500" s="2">
        <v>0</v>
      </c>
      <c r="H500" s="2">
        <v>0</v>
      </c>
      <c r="I500" s="100">
        <f t="shared" si="267"/>
        <v>0</v>
      </c>
      <c r="J500" s="114">
        <f t="shared" si="268"/>
        <v>0</v>
      </c>
      <c r="K500" s="28" t="s">
        <v>2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  <c r="R500" s="2">
        <v>0</v>
      </c>
      <c r="S500" s="94">
        <f t="shared" si="265"/>
        <v>0</v>
      </c>
      <c r="T500" s="89" t="str">
        <f t="shared" si="269"/>
        <v/>
      </c>
      <c r="U500" s="87" t="e">
        <f t="shared" si="269"/>
        <v>#N/A</v>
      </c>
      <c r="V500" s="87" t="str">
        <f ca="1">Sheet1!$B$8</f>
        <v>01-Allan-Hancock_171211155522</v>
      </c>
      <c r="W500" s="87" t="str">
        <f ca="1">Sheet1!$B$10</f>
        <v>Copy of aebg_consortiumexpenditures_160722.xlsm</v>
      </c>
      <c r="X500" s="93"/>
      <c r="Y500" s="93"/>
      <c r="Z500" s="57"/>
      <c r="AA500" s="57"/>
      <c r="AB500" s="57"/>
      <c r="AC500" s="57"/>
    </row>
    <row r="501" spans="1:29" ht="16.05" customHeight="1" x14ac:dyDescent="0.25">
      <c r="A501" s="33" t="str">
        <f t="shared" si="264"/>
        <v>01 Allan Hancock</v>
      </c>
      <c r="B501" s="135" t="s">
        <v>9</v>
      </c>
      <c r="C501" s="136"/>
      <c r="D501" s="2">
        <v>0</v>
      </c>
      <c r="E501" s="2">
        <v>0</v>
      </c>
      <c r="F501" s="100">
        <f t="shared" si="266"/>
        <v>0</v>
      </c>
      <c r="G501" s="2">
        <v>0</v>
      </c>
      <c r="H501" s="2">
        <v>0</v>
      </c>
      <c r="I501" s="100">
        <f t="shared" si="267"/>
        <v>0</v>
      </c>
      <c r="J501" s="114">
        <f t="shared" si="268"/>
        <v>0</v>
      </c>
      <c r="K501" s="28" t="s">
        <v>2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S501" s="94">
        <f t="shared" si="265"/>
        <v>0</v>
      </c>
      <c r="T501" s="89" t="str">
        <f t="shared" si="269"/>
        <v/>
      </c>
      <c r="U501" s="87" t="e">
        <f t="shared" si="269"/>
        <v>#N/A</v>
      </c>
      <c r="V501" s="87" t="str">
        <f ca="1">Sheet1!$B$8</f>
        <v>01-Allan-Hancock_171211155522</v>
      </c>
      <c r="W501" s="87" t="str">
        <f ca="1">Sheet1!$B$10</f>
        <v>Copy of aebg_consortiumexpenditures_160722.xlsm</v>
      </c>
      <c r="X501" s="93"/>
      <c r="Y501" s="93"/>
      <c r="Z501" s="57"/>
      <c r="AA501" s="57"/>
      <c r="AB501" s="57"/>
      <c r="AC501" s="57"/>
    </row>
    <row r="502" spans="1:29" ht="16.95" customHeight="1" thickBot="1" x14ac:dyDescent="0.3">
      <c r="A502" s="33" t="str">
        <f t="shared" si="264"/>
        <v>01 Allan Hancock</v>
      </c>
      <c r="B502" s="147" t="s">
        <v>10</v>
      </c>
      <c r="C502" s="148"/>
      <c r="D502" s="3">
        <v>0</v>
      </c>
      <c r="E502" s="4">
        <v>0</v>
      </c>
      <c r="F502" s="101">
        <f t="shared" si="266"/>
        <v>0</v>
      </c>
      <c r="G502" s="3">
        <v>0</v>
      </c>
      <c r="H502" s="4">
        <v>0</v>
      </c>
      <c r="I502" s="101">
        <f t="shared" si="267"/>
        <v>0</v>
      </c>
      <c r="J502" s="115">
        <f t="shared" si="268"/>
        <v>0</v>
      </c>
      <c r="K502" s="28" t="s">
        <v>2</v>
      </c>
      <c r="L502" s="3">
        <v>0</v>
      </c>
      <c r="M502" s="4">
        <v>0</v>
      </c>
      <c r="N502" s="3">
        <v>0</v>
      </c>
      <c r="O502" s="4">
        <v>0</v>
      </c>
      <c r="P502" s="3">
        <v>0</v>
      </c>
      <c r="Q502" s="4">
        <v>0</v>
      </c>
      <c r="R502" s="3">
        <v>0</v>
      </c>
      <c r="S502" s="95">
        <f t="shared" si="265"/>
        <v>0</v>
      </c>
      <c r="T502" s="89" t="str">
        <f t="shared" si="269"/>
        <v/>
      </c>
      <c r="U502" s="87" t="e">
        <f t="shared" si="269"/>
        <v>#N/A</v>
      </c>
      <c r="V502" s="87" t="str">
        <f ca="1">Sheet1!$B$8</f>
        <v>01-Allan-Hancock_171211155522</v>
      </c>
      <c r="W502" s="87" t="str">
        <f ca="1">Sheet1!$B$10</f>
        <v>Copy of aebg_consortiumexpenditures_160722.xlsm</v>
      </c>
      <c r="X502" s="93"/>
      <c r="Y502" s="93"/>
      <c r="Z502" s="57"/>
      <c r="AA502" s="57"/>
      <c r="AB502" s="57"/>
      <c r="AC502" s="57"/>
    </row>
    <row r="503" spans="1:29" thickTop="1" x14ac:dyDescent="0.25">
      <c r="A503" s="33"/>
      <c r="B503" s="149" t="s">
        <v>11</v>
      </c>
      <c r="C503" s="150"/>
      <c r="D503" s="96">
        <f t="shared" ref="D503:E503" si="270">SUM(D496:D502)</f>
        <v>0</v>
      </c>
      <c r="E503" s="96">
        <f t="shared" si="270"/>
        <v>0</v>
      </c>
      <c r="F503" s="102">
        <f>SUM(F496:F502)</f>
        <v>0</v>
      </c>
      <c r="G503" s="96">
        <f>SUM(G496:G502)</f>
        <v>0</v>
      </c>
      <c r="H503" s="96">
        <f>SUM(H496:H502)</f>
        <v>0</v>
      </c>
      <c r="I503" s="102">
        <f>SUM(I496:I502)</f>
        <v>0</v>
      </c>
      <c r="J503" s="114">
        <f>IF(F503-I503=0,0,IF(F503-I503&gt;0,TEXT(ABS(F503-I503),"$#,###")&amp;" ▼",TEXT(ABS(F503-I503),"$#,###")&amp;" ▲"))</f>
        <v>0</v>
      </c>
      <c r="K503" s="29"/>
      <c r="L503" s="96">
        <f t="shared" ref="L503:R503" si="271">SUM(L496:L502)</f>
        <v>0</v>
      </c>
      <c r="M503" s="96">
        <f t="shared" si="271"/>
        <v>0</v>
      </c>
      <c r="N503" s="96">
        <f t="shared" si="271"/>
        <v>0</v>
      </c>
      <c r="O503" s="96">
        <f t="shared" si="271"/>
        <v>0</v>
      </c>
      <c r="P503" s="96">
        <f t="shared" si="271"/>
        <v>0</v>
      </c>
      <c r="Q503" s="96">
        <f t="shared" si="271"/>
        <v>0</v>
      </c>
      <c r="R503" s="96">
        <f t="shared" si="271"/>
        <v>0</v>
      </c>
      <c r="S503" s="96">
        <f>SUM(S496:S502)</f>
        <v>0</v>
      </c>
      <c r="T503" s="89"/>
      <c r="U503" s="87"/>
      <c r="V503" s="87"/>
      <c r="W503" s="87"/>
      <c r="X503" s="93"/>
      <c r="Y503" s="93"/>
      <c r="Z503" s="57"/>
      <c r="AA503" s="57"/>
      <c r="AB503" s="57"/>
      <c r="AC503" s="57"/>
    </row>
    <row r="504" spans="1:29" ht="15" x14ac:dyDescent="0.25">
      <c r="A504" s="33"/>
      <c r="B504" s="5"/>
      <c r="C504" s="5"/>
      <c r="D504" s="6"/>
      <c r="E504" s="6"/>
      <c r="F504" s="6"/>
      <c r="G504" s="6"/>
      <c r="H504" s="6"/>
      <c r="I504" s="6"/>
      <c r="J504" s="116"/>
      <c r="K504" s="28"/>
      <c r="L504" s="6"/>
      <c r="M504" s="6"/>
      <c r="N504" s="6"/>
      <c r="O504" s="6"/>
      <c r="P504" s="6"/>
      <c r="Q504" s="6"/>
      <c r="R504" s="6"/>
      <c r="S504" s="6"/>
      <c r="T504" s="89"/>
      <c r="U504" s="87"/>
      <c r="V504" s="87"/>
      <c r="W504" s="87"/>
      <c r="X504" s="93"/>
      <c r="Y504" s="93"/>
      <c r="Z504" s="57"/>
      <c r="AA504" s="57"/>
      <c r="AB504" s="57"/>
      <c r="AC504" s="57"/>
    </row>
    <row r="505" spans="1:29" ht="28.2" thickBot="1" x14ac:dyDescent="0.3">
      <c r="A505" s="33"/>
      <c r="B505" s="133" t="s">
        <v>12</v>
      </c>
      <c r="C505" s="134"/>
      <c r="D505" s="51" t="s">
        <v>13</v>
      </c>
      <c r="E505" s="51" t="s">
        <v>14</v>
      </c>
      <c r="F505" s="52" t="s">
        <v>11</v>
      </c>
      <c r="G505" s="51" t="s">
        <v>13</v>
      </c>
      <c r="H505" s="51" t="s">
        <v>14</v>
      </c>
      <c r="I505" s="52" t="s">
        <v>11</v>
      </c>
      <c r="J505" s="117" t="s">
        <v>1055</v>
      </c>
      <c r="K505" s="28"/>
      <c r="L505" s="51" t="s">
        <v>15</v>
      </c>
      <c r="M505" s="51" t="s">
        <v>16</v>
      </c>
      <c r="N505" s="51" t="s">
        <v>17</v>
      </c>
      <c r="O505" s="51" t="s">
        <v>18</v>
      </c>
      <c r="P505" s="51" t="s">
        <v>19</v>
      </c>
      <c r="Q505" s="51" t="s">
        <v>20</v>
      </c>
      <c r="R505" s="51" t="s">
        <v>1062</v>
      </c>
      <c r="S505" s="72" t="s">
        <v>11</v>
      </c>
      <c r="T505" s="89"/>
      <c r="U505" s="87"/>
      <c r="V505" s="87"/>
      <c r="W505" s="87"/>
      <c r="X505" s="93"/>
      <c r="Y505" s="93"/>
      <c r="Z505" s="57"/>
      <c r="AA505" s="57"/>
      <c r="AB505" s="57"/>
      <c r="AC505" s="57"/>
    </row>
    <row r="506" spans="1:29" ht="16.05" customHeight="1" x14ac:dyDescent="0.25">
      <c r="A506" s="33" t="str">
        <f>$B$4</f>
        <v>01 Allan Hancock</v>
      </c>
      <c r="B506" s="143" t="s">
        <v>21</v>
      </c>
      <c r="C506" s="144"/>
      <c r="D506" s="1">
        <v>0</v>
      </c>
      <c r="E506" s="1">
        <v>0</v>
      </c>
      <c r="F506" s="99">
        <f>SUM(D506:E506)</f>
        <v>0</v>
      </c>
      <c r="G506" s="1">
        <v>0</v>
      </c>
      <c r="H506" s="1">
        <v>0</v>
      </c>
      <c r="I506" s="99">
        <f>SUM(G506:H506)</f>
        <v>0</v>
      </c>
      <c r="J506" s="114">
        <f>IF(F506-I506=0,0,IF(F506-I506&gt;0,TEXT(ABS(F506-I506),"$#,###")&amp;" ▼",TEXT(ABS(F506-I506),"$#,###")&amp;" ▲"))</f>
        <v>0</v>
      </c>
      <c r="K506" s="28" t="s">
        <v>12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  <c r="R506" s="1">
        <v>0</v>
      </c>
      <c r="S506" s="97">
        <f>SUM(L506:R506)</f>
        <v>0</v>
      </c>
      <c r="T506" s="89" t="str">
        <f>T502</f>
        <v/>
      </c>
      <c r="U506" s="87" t="e">
        <f>U502</f>
        <v>#N/A</v>
      </c>
      <c r="V506" s="87" t="str">
        <f ca="1">V502</f>
        <v>01-Allan-Hancock_171211155522</v>
      </c>
      <c r="W506" s="87" t="str">
        <f ca="1">W502</f>
        <v>Copy of aebg_consortiumexpenditures_160722.xlsm</v>
      </c>
      <c r="X506" s="93"/>
      <c r="Y506" s="93"/>
      <c r="Z506" s="57"/>
      <c r="AA506" s="57"/>
      <c r="AB506" s="57"/>
      <c r="AC506" s="57"/>
    </row>
    <row r="507" spans="1:29" ht="16.05" customHeight="1" x14ac:dyDescent="0.25">
      <c r="A507" s="33" t="str">
        <f>$B$4</f>
        <v>01 Allan Hancock</v>
      </c>
      <c r="B507" s="135" t="s">
        <v>22</v>
      </c>
      <c r="C507" s="136"/>
      <c r="D507" s="2">
        <v>0</v>
      </c>
      <c r="E507" s="2">
        <v>0</v>
      </c>
      <c r="F507" s="99">
        <f t="shared" ref="F507:F510" si="272">SUM(D507:E507)</f>
        <v>0</v>
      </c>
      <c r="G507" s="2">
        <v>0</v>
      </c>
      <c r="H507" s="2">
        <v>0</v>
      </c>
      <c r="I507" s="100">
        <f t="shared" ref="I507:I510" si="273">SUM(G507:H507)</f>
        <v>0</v>
      </c>
      <c r="J507" s="114">
        <f t="shared" ref="J507:J511" si="274">IF(F507-I507=0,0,IF(F507-I507&gt;0,TEXT(ABS(F507-I507),"$#,###")&amp;" ▼",TEXT(ABS(F507-I507),"$#,###")&amp;" ▲"))</f>
        <v>0</v>
      </c>
      <c r="K507" s="28" t="s">
        <v>12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94">
        <f>SUM(L507:R507)</f>
        <v>0</v>
      </c>
      <c r="T507" s="89" t="str">
        <f t="shared" ref="T507:W510" si="275">T506</f>
        <v/>
      </c>
      <c r="U507" s="87" t="e">
        <f t="shared" si="275"/>
        <v>#N/A</v>
      </c>
      <c r="V507" s="87" t="str">
        <f t="shared" ca="1" si="275"/>
        <v>01-Allan-Hancock_171211155522</v>
      </c>
      <c r="W507" s="87" t="str">
        <f t="shared" ca="1" si="275"/>
        <v>Copy of aebg_consortiumexpenditures_160722.xlsm</v>
      </c>
      <c r="X507" s="93"/>
      <c r="Y507" s="93"/>
      <c r="Z507" s="57"/>
      <c r="AA507" s="57"/>
      <c r="AB507" s="57"/>
      <c r="AC507" s="57"/>
    </row>
    <row r="508" spans="1:29" ht="16.05" customHeight="1" x14ac:dyDescent="0.25">
      <c r="A508" s="33" t="str">
        <f>$B$4</f>
        <v>01 Allan Hancock</v>
      </c>
      <c r="B508" s="135" t="s">
        <v>23</v>
      </c>
      <c r="C508" s="136"/>
      <c r="D508" s="2">
        <v>0</v>
      </c>
      <c r="E508" s="2">
        <v>0</v>
      </c>
      <c r="F508" s="99">
        <f t="shared" si="272"/>
        <v>0</v>
      </c>
      <c r="G508" s="2">
        <v>0</v>
      </c>
      <c r="H508" s="2">
        <v>0</v>
      </c>
      <c r="I508" s="100">
        <f t="shared" si="273"/>
        <v>0</v>
      </c>
      <c r="J508" s="114">
        <f t="shared" si="274"/>
        <v>0</v>
      </c>
      <c r="K508" s="28" t="s">
        <v>12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94">
        <f>SUM(L508:R508)</f>
        <v>0</v>
      </c>
      <c r="T508" s="89" t="str">
        <f t="shared" si="275"/>
        <v/>
      </c>
      <c r="U508" s="87" t="e">
        <f t="shared" si="275"/>
        <v>#N/A</v>
      </c>
      <c r="V508" s="87" t="str">
        <f t="shared" ca="1" si="275"/>
        <v>01-Allan-Hancock_171211155522</v>
      </c>
      <c r="W508" s="87" t="str">
        <f t="shared" ca="1" si="275"/>
        <v>Copy of aebg_consortiumexpenditures_160722.xlsm</v>
      </c>
      <c r="X508" s="93"/>
      <c r="Y508" s="93"/>
      <c r="Z508" s="57"/>
      <c r="AA508" s="57"/>
      <c r="AB508" s="57"/>
      <c r="AC508" s="57"/>
    </row>
    <row r="509" spans="1:29" ht="16.05" customHeight="1" x14ac:dyDescent="0.25">
      <c r="A509" s="33" t="str">
        <f>$B$4</f>
        <v>01 Allan Hancock</v>
      </c>
      <c r="B509" s="135" t="s">
        <v>24</v>
      </c>
      <c r="C509" s="136"/>
      <c r="D509" s="2">
        <v>0</v>
      </c>
      <c r="E509" s="2">
        <v>0</v>
      </c>
      <c r="F509" s="99">
        <f t="shared" si="272"/>
        <v>0</v>
      </c>
      <c r="G509" s="2">
        <v>0</v>
      </c>
      <c r="H509" s="2">
        <v>0</v>
      </c>
      <c r="I509" s="100">
        <f t="shared" si="273"/>
        <v>0</v>
      </c>
      <c r="J509" s="114">
        <f t="shared" si="274"/>
        <v>0</v>
      </c>
      <c r="K509" s="28" t="s">
        <v>12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94">
        <f>SUM(L509:R509)</f>
        <v>0</v>
      </c>
      <c r="T509" s="89" t="str">
        <f t="shared" si="275"/>
        <v/>
      </c>
      <c r="U509" s="87" t="e">
        <f t="shared" si="275"/>
        <v>#N/A</v>
      </c>
      <c r="V509" s="87" t="str">
        <f t="shared" ca="1" si="275"/>
        <v>01-Allan-Hancock_171211155522</v>
      </c>
      <c r="W509" s="87" t="str">
        <f t="shared" ca="1" si="275"/>
        <v>Copy of aebg_consortiumexpenditures_160722.xlsm</v>
      </c>
      <c r="X509" s="93"/>
      <c r="Y509" s="93"/>
      <c r="Z509" s="57"/>
      <c r="AA509" s="57"/>
      <c r="AB509" s="57"/>
      <c r="AC509" s="57"/>
    </row>
    <row r="510" spans="1:29" ht="16.95" customHeight="1" thickBot="1" x14ac:dyDescent="0.3">
      <c r="A510" s="33" t="str">
        <f>$B$4</f>
        <v>01 Allan Hancock</v>
      </c>
      <c r="B510" s="135" t="s">
        <v>25</v>
      </c>
      <c r="C510" s="136"/>
      <c r="D510" s="3">
        <v>0</v>
      </c>
      <c r="E510" s="4">
        <v>0</v>
      </c>
      <c r="F510" s="101">
        <f t="shared" si="272"/>
        <v>0</v>
      </c>
      <c r="G510" s="3">
        <v>0</v>
      </c>
      <c r="H510" s="4">
        <v>0</v>
      </c>
      <c r="I510" s="101">
        <f t="shared" si="273"/>
        <v>0</v>
      </c>
      <c r="J510" s="115">
        <f t="shared" si="274"/>
        <v>0</v>
      </c>
      <c r="K510" s="28" t="s">
        <v>12</v>
      </c>
      <c r="L510" s="4">
        <v>0</v>
      </c>
      <c r="M510" s="4">
        <v>0</v>
      </c>
      <c r="N510" s="4">
        <v>0</v>
      </c>
      <c r="O510" s="4">
        <v>0</v>
      </c>
      <c r="P510" s="4">
        <v>0</v>
      </c>
      <c r="Q510" s="4">
        <v>0</v>
      </c>
      <c r="R510" s="4">
        <v>0</v>
      </c>
      <c r="S510" s="95">
        <f>SUM(L510:R510)</f>
        <v>0</v>
      </c>
      <c r="T510" s="89" t="str">
        <f t="shared" si="275"/>
        <v/>
      </c>
      <c r="U510" s="87" t="e">
        <f t="shared" si="275"/>
        <v>#N/A</v>
      </c>
      <c r="V510" s="87" t="str">
        <f t="shared" ca="1" si="275"/>
        <v>01-Allan-Hancock_171211155522</v>
      </c>
      <c r="W510" s="87" t="str">
        <f t="shared" ca="1" si="275"/>
        <v>Copy of aebg_consortiumexpenditures_160722.xlsm</v>
      </c>
      <c r="X510" s="93"/>
      <c r="Y510" s="93"/>
      <c r="Z510" s="57"/>
      <c r="AA510" s="57"/>
      <c r="AB510" s="57"/>
      <c r="AC510" s="57"/>
    </row>
    <row r="511" spans="1:29" thickTop="1" x14ac:dyDescent="0.25">
      <c r="A511" s="33"/>
      <c r="B511" s="145" t="s">
        <v>11</v>
      </c>
      <c r="C511" s="146"/>
      <c r="D511" s="96">
        <f t="shared" ref="D511:E511" si="276">SUM(D506:D510)</f>
        <v>0</v>
      </c>
      <c r="E511" s="96">
        <f t="shared" si="276"/>
        <v>0</v>
      </c>
      <c r="F511" s="102">
        <f>SUM(F506:F510)</f>
        <v>0</v>
      </c>
      <c r="G511" s="96">
        <f>SUM(G506:G510)</f>
        <v>0</v>
      </c>
      <c r="H511" s="96">
        <f>SUM(H506:H510)</f>
        <v>0</v>
      </c>
      <c r="I511" s="102">
        <f>SUM(I506:I510)</f>
        <v>0</v>
      </c>
      <c r="J511" s="114">
        <f t="shared" si="274"/>
        <v>0</v>
      </c>
      <c r="K511" s="29"/>
      <c r="L511" s="96">
        <f t="shared" ref="L511:R511" si="277">SUM(L506:L510)</f>
        <v>0</v>
      </c>
      <c r="M511" s="96">
        <f t="shared" si="277"/>
        <v>0</v>
      </c>
      <c r="N511" s="96">
        <f t="shared" si="277"/>
        <v>0</v>
      </c>
      <c r="O511" s="96">
        <f t="shared" si="277"/>
        <v>0</v>
      </c>
      <c r="P511" s="96">
        <f t="shared" si="277"/>
        <v>0</v>
      </c>
      <c r="Q511" s="96">
        <f t="shared" si="277"/>
        <v>0</v>
      </c>
      <c r="R511" s="96">
        <f t="shared" si="277"/>
        <v>0</v>
      </c>
      <c r="S511" s="96">
        <f>SUM(S506:S510)</f>
        <v>0</v>
      </c>
      <c r="T511" s="89"/>
      <c r="U511" s="87"/>
      <c r="V511" s="87"/>
      <c r="W511" s="87"/>
      <c r="X511" s="93"/>
      <c r="Y511" s="93"/>
      <c r="Z511" s="57"/>
      <c r="AA511" s="57"/>
      <c r="AB511" s="57"/>
      <c r="AC511" s="57"/>
    </row>
    <row r="512" spans="1:29" ht="15" x14ac:dyDescent="0.25">
      <c r="A512" s="33"/>
      <c r="B512" s="5"/>
      <c r="C512" s="5"/>
      <c r="D512" s="6"/>
      <c r="E512" s="6"/>
      <c r="F512" s="6"/>
      <c r="G512" s="6"/>
      <c r="H512" s="6"/>
      <c r="I512" s="6"/>
      <c r="J512" s="116"/>
      <c r="K512" s="28"/>
      <c r="L512" s="6"/>
      <c r="M512" s="6"/>
      <c r="N512" s="6"/>
      <c r="O512" s="6"/>
      <c r="P512" s="6"/>
      <c r="Q512" s="6"/>
      <c r="R512" s="6"/>
      <c r="S512" s="6"/>
      <c r="T512" s="89"/>
      <c r="U512" s="87"/>
      <c r="V512" s="87"/>
      <c r="W512" s="87"/>
      <c r="X512" s="93"/>
      <c r="Y512" s="93"/>
      <c r="Z512" s="57"/>
      <c r="AA512" s="57"/>
      <c r="AB512" s="57"/>
      <c r="AC512" s="57"/>
    </row>
    <row r="513" spans="1:29" ht="28.2" thickBot="1" x14ac:dyDescent="0.3">
      <c r="A513" s="33"/>
      <c r="B513" s="133" t="s">
        <v>26</v>
      </c>
      <c r="C513" s="134"/>
      <c r="D513" s="51" t="s">
        <v>13</v>
      </c>
      <c r="E513" s="51" t="s">
        <v>14</v>
      </c>
      <c r="F513" s="52" t="s">
        <v>11</v>
      </c>
      <c r="G513" s="51" t="s">
        <v>13</v>
      </c>
      <c r="H513" s="51" t="s">
        <v>14</v>
      </c>
      <c r="I513" s="52" t="s">
        <v>11</v>
      </c>
      <c r="J513" s="117" t="s">
        <v>1055</v>
      </c>
      <c r="K513" s="28"/>
      <c r="L513" s="132"/>
      <c r="M513" s="132"/>
      <c r="N513" s="132"/>
      <c r="O513" s="132"/>
      <c r="P513" s="132"/>
      <c r="Q513" s="132"/>
      <c r="R513" s="132"/>
      <c r="S513" s="106"/>
      <c r="T513" s="89"/>
      <c r="U513" s="87"/>
      <c r="V513" s="87"/>
      <c r="W513" s="87"/>
      <c r="X513" s="93"/>
      <c r="Y513" s="93"/>
      <c r="Z513" s="57"/>
      <c r="AA513" s="57"/>
      <c r="AB513" s="57"/>
      <c r="AC513" s="57"/>
    </row>
    <row r="514" spans="1:29" ht="16.05" customHeight="1" x14ac:dyDescent="0.25">
      <c r="A514" s="33" t="str">
        <f>$B$4</f>
        <v>01 Allan Hancock</v>
      </c>
      <c r="B514" s="143" t="s">
        <v>27</v>
      </c>
      <c r="C514" s="144"/>
      <c r="D514" s="1">
        <v>0</v>
      </c>
      <c r="E514" s="1">
        <v>0</v>
      </c>
      <c r="F514" s="99">
        <f>SUM(D514:E514)</f>
        <v>0</v>
      </c>
      <c r="G514" s="1">
        <v>0</v>
      </c>
      <c r="H514" s="1">
        <v>0</v>
      </c>
      <c r="I514" s="99">
        <f>SUM(G514:H514)</f>
        <v>0</v>
      </c>
      <c r="J514" s="114">
        <f>IF(F514-I514=0,0,IF(F514-I514&gt;0,TEXT(ABS(F514-I514),"$#,###")&amp;" ▼",TEXT(ABS(F514-I514),"$#,###")&amp;" ▲"))</f>
        <v>0</v>
      </c>
      <c r="K514" s="28" t="s">
        <v>1052</v>
      </c>
      <c r="L514" s="125"/>
      <c r="M514" s="125"/>
      <c r="N514" s="125"/>
      <c r="O514" s="125"/>
      <c r="P514" s="125"/>
      <c r="Q514" s="125"/>
      <c r="R514" s="125"/>
      <c r="S514" s="98"/>
      <c r="T514" s="89" t="str">
        <f>T510</f>
        <v/>
      </c>
      <c r="U514" s="87" t="e">
        <f>U510</f>
        <v>#N/A</v>
      </c>
      <c r="V514" s="87" t="str">
        <f ca="1">V510</f>
        <v>01-Allan-Hancock_171211155522</v>
      </c>
      <c r="W514" s="87" t="str">
        <f ca="1">W510</f>
        <v>Copy of aebg_consortiumexpenditures_160722.xlsm</v>
      </c>
      <c r="X514" s="93"/>
      <c r="Y514" s="93"/>
      <c r="Z514" s="57"/>
      <c r="AA514" s="57"/>
      <c r="AB514" s="57"/>
      <c r="AC514" s="57"/>
    </row>
    <row r="515" spans="1:29" ht="16.05" customHeight="1" x14ac:dyDescent="0.25">
      <c r="A515" s="33" t="str">
        <f>$B$4</f>
        <v>01 Allan Hancock</v>
      </c>
      <c r="B515" s="135" t="s">
        <v>28</v>
      </c>
      <c r="C515" s="136"/>
      <c r="D515" s="2">
        <v>0</v>
      </c>
      <c r="E515" s="2">
        <v>0</v>
      </c>
      <c r="F515" s="100">
        <f t="shared" ref="F515:F521" si="278">SUM(D515:E515)</f>
        <v>0</v>
      </c>
      <c r="G515" s="2">
        <v>0</v>
      </c>
      <c r="H515" s="2">
        <v>0</v>
      </c>
      <c r="I515" s="100">
        <f t="shared" ref="I515:I521" si="279">SUM(G515:H515)</f>
        <v>0</v>
      </c>
      <c r="J515" s="114">
        <f t="shared" ref="J515:J522" si="280">IF(F515-I515=0,0,IF(F515-I515&gt;0,TEXT(ABS(F515-I515),"$#,###")&amp;" ▼",TEXT(ABS(F515-I515),"$#,###")&amp;" ▲"))</f>
        <v>0</v>
      </c>
      <c r="K515" s="28" t="s">
        <v>1052</v>
      </c>
      <c r="L515" s="125"/>
      <c r="M515" s="125"/>
      <c r="N515" s="125"/>
      <c r="O515" s="125"/>
      <c r="P515" s="125"/>
      <c r="Q515" s="125"/>
      <c r="R515" s="125"/>
      <c r="S515" s="98"/>
      <c r="T515" s="89" t="str">
        <f t="shared" ref="T515:W521" si="281">T514</f>
        <v/>
      </c>
      <c r="U515" s="87" t="e">
        <f t="shared" si="281"/>
        <v>#N/A</v>
      </c>
      <c r="V515" s="87" t="str">
        <f t="shared" ca="1" si="281"/>
        <v>01-Allan-Hancock_171211155522</v>
      </c>
      <c r="W515" s="87" t="str">
        <f t="shared" ca="1" si="281"/>
        <v>Copy of aebg_consortiumexpenditures_160722.xlsm</v>
      </c>
      <c r="X515" s="93"/>
      <c r="Y515" s="93"/>
      <c r="Z515" s="57"/>
      <c r="AA515" s="57"/>
      <c r="AB515" s="57"/>
      <c r="AC515" s="57"/>
    </row>
    <row r="516" spans="1:29" ht="16.05" customHeight="1" x14ac:dyDescent="0.25">
      <c r="A516" s="33" t="str">
        <f t="shared" ref="A516:A521" si="282">A515</f>
        <v>01 Allan Hancock</v>
      </c>
      <c r="B516" s="135" t="s">
        <v>29</v>
      </c>
      <c r="C516" s="136"/>
      <c r="D516" s="2">
        <v>0</v>
      </c>
      <c r="E516" s="2">
        <v>0</v>
      </c>
      <c r="F516" s="100">
        <f t="shared" si="278"/>
        <v>0</v>
      </c>
      <c r="G516" s="2">
        <v>0</v>
      </c>
      <c r="H516" s="2">
        <v>0</v>
      </c>
      <c r="I516" s="100">
        <f t="shared" si="279"/>
        <v>0</v>
      </c>
      <c r="J516" s="114">
        <f t="shared" si="280"/>
        <v>0</v>
      </c>
      <c r="K516" s="28" t="s">
        <v>1052</v>
      </c>
      <c r="L516" s="125"/>
      <c r="M516" s="125"/>
      <c r="N516" s="125"/>
      <c r="O516" s="125"/>
      <c r="P516" s="125"/>
      <c r="Q516" s="125"/>
      <c r="R516" s="125"/>
      <c r="S516" s="98"/>
      <c r="T516" s="89" t="str">
        <f t="shared" si="281"/>
        <v/>
      </c>
      <c r="U516" s="87" t="e">
        <f t="shared" si="281"/>
        <v>#N/A</v>
      </c>
      <c r="V516" s="87" t="str">
        <f t="shared" ca="1" si="281"/>
        <v>01-Allan-Hancock_171211155522</v>
      </c>
      <c r="W516" s="87" t="str">
        <f t="shared" ca="1" si="281"/>
        <v>Copy of aebg_consortiumexpenditures_160722.xlsm</v>
      </c>
      <c r="X516" s="93"/>
      <c r="Y516" s="93"/>
      <c r="Z516" s="57"/>
      <c r="AA516" s="57"/>
      <c r="AB516" s="57"/>
      <c r="AC516" s="57"/>
    </row>
    <row r="517" spans="1:29" ht="16.05" customHeight="1" x14ac:dyDescent="0.25">
      <c r="A517" s="33" t="str">
        <f t="shared" si="282"/>
        <v>01 Allan Hancock</v>
      </c>
      <c r="B517" s="135" t="s">
        <v>30</v>
      </c>
      <c r="C517" s="136"/>
      <c r="D517" s="1">
        <v>0</v>
      </c>
      <c r="E517" s="1">
        <v>0</v>
      </c>
      <c r="F517" s="100">
        <f t="shared" si="278"/>
        <v>0</v>
      </c>
      <c r="G517" s="1">
        <v>0</v>
      </c>
      <c r="H517" s="1">
        <v>0</v>
      </c>
      <c r="I517" s="100">
        <f t="shared" si="279"/>
        <v>0</v>
      </c>
      <c r="J517" s="114">
        <f t="shared" si="280"/>
        <v>0</v>
      </c>
      <c r="K517" s="28" t="s">
        <v>1052</v>
      </c>
      <c r="L517" s="125"/>
      <c r="M517" s="125"/>
      <c r="N517" s="125"/>
      <c r="O517" s="125"/>
      <c r="P517" s="125"/>
      <c r="Q517" s="125"/>
      <c r="R517" s="125"/>
      <c r="S517" s="98"/>
      <c r="T517" s="89" t="str">
        <f t="shared" si="281"/>
        <v/>
      </c>
      <c r="U517" s="87" t="e">
        <f t="shared" si="281"/>
        <v>#N/A</v>
      </c>
      <c r="V517" s="87" t="str">
        <f t="shared" ca="1" si="281"/>
        <v>01-Allan-Hancock_171211155522</v>
      </c>
      <c r="W517" s="87" t="str">
        <f t="shared" ca="1" si="281"/>
        <v>Copy of aebg_consortiumexpenditures_160722.xlsm</v>
      </c>
      <c r="X517" s="93"/>
      <c r="Y517" s="93"/>
      <c r="Z517" s="57"/>
      <c r="AA517" s="57"/>
      <c r="AB517" s="57"/>
      <c r="AC517" s="57"/>
    </row>
    <row r="518" spans="1:29" ht="16.05" customHeight="1" x14ac:dyDescent="0.25">
      <c r="A518" s="33" t="str">
        <f t="shared" si="282"/>
        <v>01 Allan Hancock</v>
      </c>
      <c r="B518" s="135" t="s">
        <v>31</v>
      </c>
      <c r="C518" s="136"/>
      <c r="D518" s="2">
        <v>0</v>
      </c>
      <c r="E518" s="2">
        <v>0</v>
      </c>
      <c r="F518" s="100">
        <f t="shared" si="278"/>
        <v>0</v>
      </c>
      <c r="G518" s="2">
        <v>0</v>
      </c>
      <c r="H518" s="2">
        <v>0</v>
      </c>
      <c r="I518" s="100">
        <f t="shared" si="279"/>
        <v>0</v>
      </c>
      <c r="J518" s="114">
        <f t="shared" si="280"/>
        <v>0</v>
      </c>
      <c r="K518" s="28" t="s">
        <v>1052</v>
      </c>
      <c r="L518" s="125"/>
      <c r="M518" s="125"/>
      <c r="N518" s="125"/>
      <c r="O518" s="125"/>
      <c r="P518" s="125"/>
      <c r="Q518" s="125"/>
      <c r="R518" s="125"/>
      <c r="S518" s="98"/>
      <c r="T518" s="89" t="str">
        <f t="shared" si="281"/>
        <v/>
      </c>
      <c r="U518" s="87" t="e">
        <f t="shared" si="281"/>
        <v>#N/A</v>
      </c>
      <c r="V518" s="87" t="str">
        <f t="shared" ca="1" si="281"/>
        <v>01-Allan-Hancock_171211155522</v>
      </c>
      <c r="W518" s="87" t="str">
        <f t="shared" ca="1" si="281"/>
        <v>Copy of aebg_consortiumexpenditures_160722.xlsm</v>
      </c>
      <c r="X518" s="93"/>
      <c r="Y518" s="93"/>
      <c r="Z518" s="57"/>
      <c r="AA518" s="57"/>
      <c r="AB518" s="57"/>
      <c r="AC518" s="57"/>
    </row>
    <row r="519" spans="1:29" ht="16.05" customHeight="1" x14ac:dyDescent="0.25">
      <c r="A519" s="33" t="str">
        <f t="shared" si="282"/>
        <v>01 Allan Hancock</v>
      </c>
      <c r="B519" s="135" t="s">
        <v>32</v>
      </c>
      <c r="C519" s="136"/>
      <c r="D519" s="2">
        <v>0</v>
      </c>
      <c r="E519" s="2">
        <v>0</v>
      </c>
      <c r="F519" s="100">
        <f t="shared" si="278"/>
        <v>0</v>
      </c>
      <c r="G519" s="2">
        <v>0</v>
      </c>
      <c r="H519" s="2">
        <v>0</v>
      </c>
      <c r="I519" s="100">
        <f t="shared" si="279"/>
        <v>0</v>
      </c>
      <c r="J519" s="114">
        <f t="shared" si="280"/>
        <v>0</v>
      </c>
      <c r="K519" s="28" t="s">
        <v>1052</v>
      </c>
      <c r="L519" s="125"/>
      <c r="M519" s="125"/>
      <c r="N519" s="125"/>
      <c r="O519" s="125"/>
      <c r="P519" s="125"/>
      <c r="Q519" s="125"/>
      <c r="R519" s="125"/>
      <c r="S519" s="66"/>
      <c r="T519" s="89" t="str">
        <f t="shared" si="281"/>
        <v/>
      </c>
      <c r="U519" s="87" t="e">
        <f t="shared" si="281"/>
        <v>#N/A</v>
      </c>
      <c r="V519" s="87" t="str">
        <f t="shared" ca="1" si="281"/>
        <v>01-Allan-Hancock_171211155522</v>
      </c>
      <c r="W519" s="87" t="str">
        <f t="shared" ca="1" si="281"/>
        <v>Copy of aebg_consortiumexpenditures_160722.xlsm</v>
      </c>
      <c r="X519" s="93"/>
      <c r="Y519" s="93"/>
      <c r="Z519" s="57"/>
      <c r="AA519" s="57"/>
      <c r="AB519" s="57"/>
      <c r="AC519" s="57"/>
    </row>
    <row r="520" spans="1:29" ht="16.05" customHeight="1" x14ac:dyDescent="0.25">
      <c r="A520" s="33" t="str">
        <f t="shared" si="282"/>
        <v>01 Allan Hancock</v>
      </c>
      <c r="B520" s="135" t="s">
        <v>33</v>
      </c>
      <c r="C520" s="136"/>
      <c r="D520" s="2">
        <v>0</v>
      </c>
      <c r="E520" s="2">
        <v>0</v>
      </c>
      <c r="F520" s="100">
        <f t="shared" si="278"/>
        <v>0</v>
      </c>
      <c r="G520" s="2">
        <v>0</v>
      </c>
      <c r="H520" s="2">
        <v>0</v>
      </c>
      <c r="I520" s="100">
        <f t="shared" si="279"/>
        <v>0</v>
      </c>
      <c r="J520" s="114">
        <f t="shared" si="280"/>
        <v>0</v>
      </c>
      <c r="K520" s="28" t="s">
        <v>1052</v>
      </c>
      <c r="L520" s="125"/>
      <c r="M520" s="125"/>
      <c r="N520" s="125"/>
      <c r="O520" s="125"/>
      <c r="P520" s="125"/>
      <c r="Q520" s="125"/>
      <c r="R520" s="125"/>
      <c r="S520" s="111" t="s">
        <v>37</v>
      </c>
      <c r="T520" s="89" t="str">
        <f t="shared" si="281"/>
        <v/>
      </c>
      <c r="U520" s="87" t="e">
        <f t="shared" si="281"/>
        <v>#N/A</v>
      </c>
      <c r="V520" s="87" t="str">
        <f t="shared" ca="1" si="281"/>
        <v>01-Allan-Hancock_171211155522</v>
      </c>
      <c r="W520" s="87" t="str">
        <f t="shared" ca="1" si="281"/>
        <v>Copy of aebg_consortiumexpenditures_160722.xlsm</v>
      </c>
      <c r="X520" s="93"/>
      <c r="Y520" s="93"/>
      <c r="Z520" s="57"/>
      <c r="AA520" s="57"/>
      <c r="AB520" s="57"/>
      <c r="AC520" s="57"/>
    </row>
    <row r="521" spans="1:29" ht="16.95" customHeight="1" thickBot="1" x14ac:dyDescent="0.3">
      <c r="A521" s="33" t="str">
        <f t="shared" si="282"/>
        <v>01 Allan Hancock</v>
      </c>
      <c r="B521" s="147" t="s">
        <v>1070</v>
      </c>
      <c r="C521" s="148"/>
      <c r="D521" s="3">
        <v>0</v>
      </c>
      <c r="E521" s="4">
        <v>0</v>
      </c>
      <c r="F521" s="101">
        <f t="shared" si="278"/>
        <v>0</v>
      </c>
      <c r="G521" s="3">
        <v>0</v>
      </c>
      <c r="H521" s="4">
        <v>0</v>
      </c>
      <c r="I521" s="101">
        <f t="shared" si="279"/>
        <v>0</v>
      </c>
      <c r="J521" s="115">
        <f t="shared" si="280"/>
        <v>0</v>
      </c>
      <c r="K521" s="28" t="s">
        <v>1052</v>
      </c>
      <c r="L521" s="125"/>
      <c r="M521" s="125"/>
      <c r="N521" s="125"/>
      <c r="O521" s="125"/>
      <c r="P521" s="125"/>
      <c r="Q521" s="125"/>
      <c r="R521" s="125"/>
      <c r="S521" s="112" t="s">
        <v>1066</v>
      </c>
      <c r="T521" s="89" t="str">
        <f t="shared" si="281"/>
        <v/>
      </c>
      <c r="U521" s="87" t="e">
        <f t="shared" si="281"/>
        <v>#N/A</v>
      </c>
      <c r="V521" s="87" t="str">
        <f t="shared" ca="1" si="281"/>
        <v>01-Allan-Hancock_171211155522</v>
      </c>
      <c r="W521" s="87" t="str">
        <f t="shared" ca="1" si="281"/>
        <v>Copy of aebg_consortiumexpenditures_160722.xlsm</v>
      </c>
      <c r="X521" s="93"/>
      <c r="Y521" s="93"/>
      <c r="Z521" s="57"/>
      <c r="AA521" s="57"/>
      <c r="AB521" s="57"/>
      <c r="AC521" s="57"/>
    </row>
    <row r="522" spans="1:29" thickTop="1" x14ac:dyDescent="0.25">
      <c r="B522" s="8" t="s">
        <v>11</v>
      </c>
      <c r="C522" s="9"/>
      <c r="D522" s="96">
        <f t="shared" ref="D522:I522" si="283">SUM(D514:D521)</f>
        <v>0</v>
      </c>
      <c r="E522" s="96">
        <f t="shared" si="283"/>
        <v>0</v>
      </c>
      <c r="F522" s="102">
        <f t="shared" si="283"/>
        <v>0</v>
      </c>
      <c r="G522" s="96">
        <f t="shared" si="283"/>
        <v>0</v>
      </c>
      <c r="H522" s="96">
        <f t="shared" si="283"/>
        <v>0</v>
      </c>
      <c r="I522" s="102">
        <f t="shared" si="283"/>
        <v>0</v>
      </c>
      <c r="J522" s="114">
        <f t="shared" si="280"/>
        <v>0</v>
      </c>
      <c r="K522" s="30"/>
      <c r="L522" s="124"/>
      <c r="M522" s="124"/>
      <c r="N522" s="124"/>
      <c r="O522" s="124"/>
      <c r="P522" s="124"/>
      <c r="Q522" s="124"/>
      <c r="R522" s="124"/>
      <c r="S522" s="11" t="s">
        <v>1067</v>
      </c>
      <c r="T522" s="89"/>
      <c r="U522" s="87"/>
      <c r="V522" s="87"/>
      <c r="W522" s="87"/>
      <c r="X522" s="93"/>
      <c r="Y522" s="93"/>
      <c r="Z522" s="57"/>
      <c r="AA522" s="57"/>
      <c r="AB522" s="57"/>
      <c r="AC522" s="57"/>
    </row>
    <row r="524" spans="1:29" ht="30.6" thickBot="1" x14ac:dyDescent="0.35">
      <c r="M524" s="24"/>
      <c r="N524" s="24"/>
      <c r="O524" s="113"/>
      <c r="P524" s="113"/>
      <c r="Q524" s="107" t="s">
        <v>1063</v>
      </c>
      <c r="R524" s="107" t="s">
        <v>1064</v>
      </c>
      <c r="S524" s="107" t="s">
        <v>1065</v>
      </c>
    </row>
    <row r="525" spans="1:29" ht="28.2" x14ac:dyDescent="0.25">
      <c r="A525" s="76" t="s">
        <v>1027</v>
      </c>
      <c r="B525" s="21" t="str">
        <f>IFERROR(VLOOKUP(14,Sheet1!F:G,2,FALSE),"")</f>
        <v/>
      </c>
      <c r="C525" s="21"/>
      <c r="D525" s="103"/>
      <c r="E525" s="103"/>
      <c r="F525" s="103"/>
      <c r="G525" s="18"/>
      <c r="M525" s="24"/>
      <c r="N525" s="24"/>
      <c r="O525" s="155" t="s">
        <v>56</v>
      </c>
      <c r="P525" s="155"/>
      <c r="Q525" s="108" t="str">
        <f>R525</f>
        <v/>
      </c>
      <c r="R525" s="108" t="str">
        <f>IFERROR(INDEX(Sheet1!H:H,MATCH(U533,Sheet1!E:E,0)),"")</f>
        <v/>
      </c>
      <c r="S525" s="108" t="str">
        <f>IFERROR(INDEX(Sheet1!J:J,MATCH(U533,Sheet1!E:E,0)),"")</f>
        <v/>
      </c>
      <c r="X525" s="93"/>
      <c r="Y525" s="93"/>
      <c r="Z525" s="57"/>
      <c r="AA525" s="57"/>
      <c r="AB525" s="57"/>
      <c r="AC525" s="57"/>
    </row>
    <row r="526" spans="1:29" ht="25.95" customHeight="1" x14ac:dyDescent="0.25">
      <c r="B526" s="12"/>
      <c r="D526" s="11"/>
      <c r="E526" s="11"/>
      <c r="F526" s="11"/>
      <c r="G526" s="11"/>
      <c r="M526" s="24"/>
      <c r="N526" s="24"/>
      <c r="O526" s="156" t="s">
        <v>2</v>
      </c>
      <c r="P526" s="156"/>
      <c r="Q526" s="109" t="e">
        <f>IF(Q525=F540," - ",IF(Q525-F540&gt;0,TEXT(Q525-F540,"$#,###")&amp;" ▼",TEXT(ABS(Q525-F540),"$#,###")&amp;" ▲"))</f>
        <v>#VALUE!</v>
      </c>
      <c r="R526" s="109" t="e">
        <f>IF(I540=R525," - ",IF(R525-I540&gt;0,TEXT(R525-I540,"$#,###")&amp;" ▼",TEXT(ABS(R525-I540),"$#,###")&amp;" ▲"))</f>
        <v>#VALUE!</v>
      </c>
      <c r="S526" s="109" t="e">
        <f>IF(L540=S525," - ",IF(S525-L540&gt;0,TEXT(S525-L540,"$#,###")&amp;" ▼",TEXT(ABS(S525-L540),"$#,###")&amp;" ▲"))</f>
        <v>#VALUE!</v>
      </c>
      <c r="X526" s="93"/>
      <c r="Y526" s="93"/>
      <c r="Z526" s="57"/>
      <c r="AA526" s="57"/>
      <c r="AB526" s="57"/>
      <c r="AC526" s="57"/>
    </row>
    <row r="527" spans="1:29" ht="25.95" customHeight="1" x14ac:dyDescent="0.25">
      <c r="B527" s="7"/>
      <c r="C527" s="152" t="str">
        <f>IF(ISNA(Sheet1!B536),"Please select from the list of member agencies affiliated with the selected Consortium","")</f>
        <v/>
      </c>
      <c r="D527" s="152"/>
      <c r="E527" s="152"/>
      <c r="F527" s="152"/>
      <c r="G527" s="152"/>
      <c r="H527" s="31"/>
      <c r="I527" s="31"/>
      <c r="J527" s="31"/>
      <c r="K527" s="31"/>
      <c r="L527" s="13"/>
      <c r="M527" s="24"/>
      <c r="N527" s="24"/>
      <c r="O527" s="156" t="s">
        <v>12</v>
      </c>
      <c r="P527" s="156"/>
      <c r="Q527" s="109" t="e">
        <f>IF(F548=Q525," - ",IF(Q525-F548&gt;0,TEXT(Q525-F548,"$#,###")&amp;" ▼",TEXT(ABS(Q525-F548),"$#,###")&amp;" ▲"))</f>
        <v>#VALUE!</v>
      </c>
      <c r="R527" s="109" t="e">
        <f>IF(I548=R525," - ",IF(R525-I548&gt;0,TEXT(R525-I548,"$#,###")&amp;" ▼",TEXT(ABS(R525-I548),"$#,###")&amp;" ▲"))</f>
        <v>#VALUE!</v>
      </c>
      <c r="S527" s="109" t="e">
        <f>IF(L548=S525," - ",IF(S525-L548&gt;0,TEXT(S525-L548,"$#,###")&amp;" ▼",TEXT(ABS(S525-L548),"$#,###")&amp;" ▲"))</f>
        <v>#VALUE!</v>
      </c>
      <c r="U527" s="81"/>
      <c r="V527" s="81"/>
      <c r="W527" s="81"/>
      <c r="X527" s="93"/>
      <c r="Y527" s="93"/>
      <c r="Z527" s="57"/>
      <c r="AA527" s="57"/>
      <c r="AB527" s="57"/>
      <c r="AC527" s="57"/>
    </row>
    <row r="528" spans="1:29" ht="25.95" customHeight="1" x14ac:dyDescent="0.25">
      <c r="B528" s="7"/>
      <c r="C528" s="48"/>
      <c r="D528" s="71"/>
      <c r="E528" s="71"/>
      <c r="F528" s="71"/>
      <c r="G528" s="71"/>
      <c r="H528" s="31"/>
      <c r="I528" s="31"/>
      <c r="J528" s="31"/>
      <c r="K528" s="31"/>
      <c r="L528" s="13"/>
      <c r="M528" s="24"/>
      <c r="N528" s="24"/>
      <c r="O528" s="154" t="s">
        <v>1052</v>
      </c>
      <c r="P528" s="154"/>
      <c r="Q528" s="110" t="e">
        <f>IF(F559=Q525," - ",IF(Q525-F559&gt;0,TEXT(Q525-F559,"$#,###")&amp;" ▼",TEXT(ABS(Q525-F559),"$#,###")&amp;" ▲"))</f>
        <v>#VALUE!</v>
      </c>
      <c r="R528" s="110" t="e">
        <f>IF(I559=R525," - ",IF(R525-I559&gt;0,TEXT(R525-I559,"$#,###")&amp;" ▼",TEXT(ABS(R525-I559),"$#,###")&amp;" ▲"))</f>
        <v>#VALUE!</v>
      </c>
      <c r="S528" s="110"/>
      <c r="U528" s="81"/>
      <c r="V528" s="81"/>
      <c r="W528" s="81"/>
      <c r="X528" s="93"/>
      <c r="Y528" s="93"/>
      <c r="Z528" s="57"/>
      <c r="AA528" s="57"/>
      <c r="AB528" s="57"/>
      <c r="AC528" s="57"/>
    </row>
    <row r="529" spans="1:29" ht="15" x14ac:dyDescent="0.25">
      <c r="U529" s="81"/>
      <c r="V529" s="81"/>
      <c r="W529" s="81"/>
      <c r="X529" s="93"/>
      <c r="Y529" s="93"/>
      <c r="Z529" s="57"/>
      <c r="AA529" s="57"/>
      <c r="AB529" s="57"/>
      <c r="AC529" s="57"/>
    </row>
    <row r="530" spans="1:29" ht="18" customHeight="1" x14ac:dyDescent="0.25">
      <c r="B530" s="14"/>
      <c r="D530" s="137" t="s">
        <v>60</v>
      </c>
      <c r="E530" s="138"/>
      <c r="F530" s="138"/>
      <c r="G530" s="138"/>
      <c r="H530" s="138"/>
      <c r="I530" s="138"/>
      <c r="J530" s="139"/>
      <c r="K530" s="27"/>
      <c r="L530" s="126" t="s">
        <v>67</v>
      </c>
      <c r="M530" s="127"/>
      <c r="N530" s="127"/>
      <c r="O530" s="127"/>
      <c r="P530" s="127"/>
      <c r="Q530" s="127"/>
      <c r="R530" s="127"/>
      <c r="S530" s="128"/>
      <c r="U530" s="81"/>
      <c r="V530" s="81"/>
      <c r="W530" s="81"/>
      <c r="X530" s="93"/>
      <c r="Y530" s="93"/>
      <c r="Z530" s="57"/>
      <c r="AA530" s="57"/>
      <c r="AB530" s="57"/>
      <c r="AC530" s="57"/>
    </row>
    <row r="531" spans="1:29" ht="15" x14ac:dyDescent="0.25">
      <c r="A531" s="15"/>
      <c r="B531" s="17"/>
      <c r="C531" s="17"/>
      <c r="D531" s="140" t="s">
        <v>1053</v>
      </c>
      <c r="E531" s="140"/>
      <c r="F531" s="140"/>
      <c r="G531" s="140" t="s">
        <v>1054</v>
      </c>
      <c r="H531" s="140"/>
      <c r="I531" s="140"/>
      <c r="J531" s="141" t="s">
        <v>1055</v>
      </c>
      <c r="K531" s="28"/>
      <c r="L531" s="129"/>
      <c r="M531" s="130"/>
      <c r="N531" s="130"/>
      <c r="O531" s="130"/>
      <c r="P531" s="130"/>
      <c r="Q531" s="130"/>
      <c r="R531" s="130"/>
      <c r="S531" s="131"/>
      <c r="T531" s="83"/>
      <c r="U531" s="84"/>
      <c r="V531" s="84"/>
      <c r="W531" s="84"/>
      <c r="X531" s="93"/>
      <c r="Y531" s="93"/>
      <c r="Z531" s="57"/>
      <c r="AA531" s="57"/>
      <c r="AB531" s="57"/>
      <c r="AC531" s="57"/>
    </row>
    <row r="532" spans="1:29" ht="28.2" thickBot="1" x14ac:dyDescent="0.3">
      <c r="A532" s="32"/>
      <c r="B532" s="133" t="s">
        <v>2</v>
      </c>
      <c r="C532" s="134"/>
      <c r="D532" s="49" t="s">
        <v>13</v>
      </c>
      <c r="E532" s="49" t="s">
        <v>14</v>
      </c>
      <c r="F532" s="50" t="s">
        <v>11</v>
      </c>
      <c r="G532" s="49" t="s">
        <v>13</v>
      </c>
      <c r="H532" s="49" t="s">
        <v>14</v>
      </c>
      <c r="I532" s="50" t="s">
        <v>11</v>
      </c>
      <c r="J532" s="142"/>
      <c r="K532" s="28"/>
      <c r="L532" s="51" t="s">
        <v>15</v>
      </c>
      <c r="M532" s="51" t="s">
        <v>16</v>
      </c>
      <c r="N532" s="51" t="s">
        <v>17</v>
      </c>
      <c r="O532" s="51" t="s">
        <v>18</v>
      </c>
      <c r="P532" s="51" t="s">
        <v>19</v>
      </c>
      <c r="Q532" s="51" t="s">
        <v>20</v>
      </c>
      <c r="R532" s="51" t="s">
        <v>1062</v>
      </c>
      <c r="S532" s="72" t="s">
        <v>11</v>
      </c>
      <c r="T532" s="89"/>
      <c r="U532" s="87"/>
      <c r="V532" s="87"/>
      <c r="W532" s="87"/>
      <c r="X532" s="93"/>
      <c r="Y532" s="93"/>
      <c r="Z532" s="57"/>
      <c r="AA532" s="57"/>
      <c r="AB532" s="57"/>
      <c r="AC532" s="57"/>
    </row>
    <row r="533" spans="1:29" ht="16.05" customHeight="1" x14ac:dyDescent="0.25">
      <c r="A533" s="33" t="str">
        <f t="shared" ref="A533:A539" si="284">$B$4</f>
        <v>01 Allan Hancock</v>
      </c>
      <c r="B533" s="143" t="s">
        <v>1</v>
      </c>
      <c r="C533" s="144"/>
      <c r="D533" s="1">
        <v>0</v>
      </c>
      <c r="E533" s="1">
        <v>0</v>
      </c>
      <c r="F533" s="99">
        <f>SUM(D533:E533)</f>
        <v>0</v>
      </c>
      <c r="G533" s="1">
        <v>0</v>
      </c>
      <c r="H533" s="1">
        <v>0</v>
      </c>
      <c r="I533" s="99">
        <f>SUM(G533:H533)</f>
        <v>0</v>
      </c>
      <c r="J533" s="114">
        <f>IF(F533-I533=0,0,IF(F533-I533&gt;0,TEXT(ABS(F533-I533),"$#,###")&amp;" ▼",TEXT(ABS(F533-I533),"$#,###")&amp;" ▲"))</f>
        <v>0</v>
      </c>
      <c r="K533" s="28" t="s">
        <v>2</v>
      </c>
      <c r="L533" s="1">
        <v>0</v>
      </c>
      <c r="M533" s="1">
        <v>0</v>
      </c>
      <c r="N533" s="1">
        <v>0</v>
      </c>
      <c r="O533" s="1">
        <v>0</v>
      </c>
      <c r="P533" s="1">
        <v>0</v>
      </c>
      <c r="Q533" s="1">
        <v>0</v>
      </c>
      <c r="R533" s="1">
        <v>0</v>
      </c>
      <c r="S533" s="94">
        <f t="shared" ref="S533:S539" si="285">SUM(L533:R533)</f>
        <v>0</v>
      </c>
      <c r="T533" s="85" t="str">
        <f>B525</f>
        <v/>
      </c>
      <c r="U533" s="86" t="e">
        <f>INDEX(Sheet1!E:E,MATCH($B$4&amp;B525,Sheet1!D:D,0))</f>
        <v>#N/A</v>
      </c>
      <c r="V533" s="87" t="str">
        <f ca="1">Sheet1!$B$8</f>
        <v>01-Allan-Hancock_171211155522</v>
      </c>
      <c r="W533" s="87" t="str">
        <f ca="1">Sheet1!$B$10</f>
        <v>Copy of aebg_consortiumexpenditures_160722.xlsm</v>
      </c>
      <c r="X533" s="93"/>
      <c r="Y533" s="93"/>
      <c r="Z533" s="57"/>
      <c r="AA533" s="57"/>
      <c r="AB533" s="57"/>
      <c r="AC533" s="57"/>
    </row>
    <row r="534" spans="1:29" ht="16.05" customHeight="1" x14ac:dyDescent="0.25">
      <c r="A534" s="33" t="str">
        <f t="shared" si="284"/>
        <v>01 Allan Hancock</v>
      </c>
      <c r="B534" s="135" t="s">
        <v>5</v>
      </c>
      <c r="C534" s="136"/>
      <c r="D534" s="2">
        <v>0</v>
      </c>
      <c r="E534" s="2">
        <v>0</v>
      </c>
      <c r="F534" s="100">
        <f t="shared" ref="F534:F539" si="286">SUM(D534:E534)</f>
        <v>0</v>
      </c>
      <c r="G534" s="2">
        <v>0</v>
      </c>
      <c r="H534" s="2">
        <v>0</v>
      </c>
      <c r="I534" s="100">
        <f t="shared" ref="I534:I539" si="287">SUM(G534:H534)</f>
        <v>0</v>
      </c>
      <c r="J534" s="114">
        <f t="shared" ref="J534:J539" si="288">IF(F534-I534=0,0,IF(F534-I534&gt;0,TEXT(ABS(F534-I534),"$#,###")&amp;" ▼",TEXT(ABS(F534-I534),"$#,###")&amp;" ▲"))</f>
        <v>0</v>
      </c>
      <c r="K534" s="28" t="s">
        <v>2</v>
      </c>
      <c r="L534" s="2">
        <v>0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  <c r="R534" s="2">
        <v>0</v>
      </c>
      <c r="S534" s="94">
        <f t="shared" si="285"/>
        <v>0</v>
      </c>
      <c r="T534" s="89" t="str">
        <f t="shared" ref="T534:U539" si="289">T533</f>
        <v/>
      </c>
      <c r="U534" s="87" t="e">
        <f t="shared" si="289"/>
        <v>#N/A</v>
      </c>
      <c r="V534" s="87" t="str">
        <f ca="1">Sheet1!$B$8</f>
        <v>01-Allan-Hancock_171211155522</v>
      </c>
      <c r="W534" s="87" t="str">
        <f ca="1">Sheet1!$B$10</f>
        <v>Copy of aebg_consortiumexpenditures_160722.xlsm</v>
      </c>
      <c r="X534" s="93"/>
      <c r="Y534" s="93"/>
      <c r="Z534" s="57"/>
      <c r="AA534" s="57"/>
      <c r="AB534" s="57"/>
      <c r="AC534" s="57"/>
    </row>
    <row r="535" spans="1:29" ht="16.05" customHeight="1" x14ac:dyDescent="0.25">
      <c r="A535" s="33" t="str">
        <f t="shared" si="284"/>
        <v>01 Allan Hancock</v>
      </c>
      <c r="B535" s="135" t="s">
        <v>6</v>
      </c>
      <c r="C535" s="136"/>
      <c r="D535" s="2">
        <v>0</v>
      </c>
      <c r="E535" s="2">
        <v>0</v>
      </c>
      <c r="F535" s="100">
        <f t="shared" si="286"/>
        <v>0</v>
      </c>
      <c r="G535" s="2">
        <v>0</v>
      </c>
      <c r="H535" s="2">
        <v>0</v>
      </c>
      <c r="I535" s="100">
        <f t="shared" si="287"/>
        <v>0</v>
      </c>
      <c r="J535" s="114">
        <f t="shared" si="288"/>
        <v>0</v>
      </c>
      <c r="K535" s="28" t="s">
        <v>2</v>
      </c>
      <c r="L535" s="2">
        <v>0</v>
      </c>
      <c r="M535" s="2">
        <v>0</v>
      </c>
      <c r="N535" s="2">
        <v>0</v>
      </c>
      <c r="O535" s="2">
        <v>0</v>
      </c>
      <c r="P535" s="2">
        <v>0</v>
      </c>
      <c r="Q535" s="2">
        <v>0</v>
      </c>
      <c r="R535" s="2">
        <v>0</v>
      </c>
      <c r="S535" s="94">
        <f t="shared" si="285"/>
        <v>0</v>
      </c>
      <c r="T535" s="89" t="str">
        <f t="shared" si="289"/>
        <v/>
      </c>
      <c r="U535" s="87" t="e">
        <f t="shared" si="289"/>
        <v>#N/A</v>
      </c>
      <c r="V535" s="87" t="str">
        <f ca="1">Sheet1!$B$8</f>
        <v>01-Allan-Hancock_171211155522</v>
      </c>
      <c r="W535" s="87" t="str">
        <f ca="1">Sheet1!$B$10</f>
        <v>Copy of aebg_consortiumexpenditures_160722.xlsm</v>
      </c>
      <c r="X535" s="93"/>
      <c r="Y535" s="93"/>
      <c r="Z535" s="57"/>
      <c r="AA535" s="57"/>
      <c r="AB535" s="57"/>
      <c r="AC535" s="57"/>
    </row>
    <row r="536" spans="1:29" ht="16.05" customHeight="1" x14ac:dyDescent="0.25">
      <c r="A536" s="33" t="str">
        <f t="shared" si="284"/>
        <v>01 Allan Hancock</v>
      </c>
      <c r="B536" s="135" t="s">
        <v>7</v>
      </c>
      <c r="C536" s="136"/>
      <c r="D536" s="2">
        <v>0</v>
      </c>
      <c r="E536" s="2">
        <v>0</v>
      </c>
      <c r="F536" s="100">
        <f t="shared" si="286"/>
        <v>0</v>
      </c>
      <c r="G536" s="2">
        <v>0</v>
      </c>
      <c r="H536" s="2">
        <v>0</v>
      </c>
      <c r="I536" s="100">
        <f t="shared" si="287"/>
        <v>0</v>
      </c>
      <c r="J536" s="114">
        <f t="shared" si="288"/>
        <v>0</v>
      </c>
      <c r="K536" s="28" t="s">
        <v>2</v>
      </c>
      <c r="L536" s="2">
        <v>0</v>
      </c>
      <c r="M536" s="2">
        <v>0</v>
      </c>
      <c r="N536" s="2">
        <v>0</v>
      </c>
      <c r="O536" s="2">
        <v>0</v>
      </c>
      <c r="P536" s="2">
        <v>0</v>
      </c>
      <c r="Q536" s="2">
        <v>0</v>
      </c>
      <c r="R536" s="2">
        <v>0</v>
      </c>
      <c r="S536" s="94">
        <f t="shared" si="285"/>
        <v>0</v>
      </c>
      <c r="T536" s="89" t="str">
        <f t="shared" si="289"/>
        <v/>
      </c>
      <c r="U536" s="87" t="e">
        <f t="shared" si="289"/>
        <v>#N/A</v>
      </c>
      <c r="V536" s="87" t="str">
        <f ca="1">Sheet1!$B$8</f>
        <v>01-Allan-Hancock_171211155522</v>
      </c>
      <c r="W536" s="87" t="str">
        <f ca="1">Sheet1!$B$10</f>
        <v>Copy of aebg_consortiumexpenditures_160722.xlsm</v>
      </c>
      <c r="X536" s="93"/>
      <c r="Y536" s="93"/>
      <c r="Z536" s="57"/>
      <c r="AA536" s="57"/>
      <c r="AB536" s="57"/>
      <c r="AC536" s="57"/>
    </row>
    <row r="537" spans="1:29" ht="16.05" customHeight="1" x14ac:dyDescent="0.25">
      <c r="A537" s="33" t="str">
        <f t="shared" si="284"/>
        <v>01 Allan Hancock</v>
      </c>
      <c r="B537" s="135" t="s">
        <v>8</v>
      </c>
      <c r="C537" s="136"/>
      <c r="D537" s="2">
        <v>0</v>
      </c>
      <c r="E537" s="2">
        <v>0</v>
      </c>
      <c r="F537" s="100">
        <f t="shared" si="286"/>
        <v>0</v>
      </c>
      <c r="G537" s="2">
        <v>0</v>
      </c>
      <c r="H537" s="2">
        <v>0</v>
      </c>
      <c r="I537" s="100">
        <f t="shared" si="287"/>
        <v>0</v>
      </c>
      <c r="J537" s="114">
        <f t="shared" si="288"/>
        <v>0</v>
      </c>
      <c r="K537" s="28" t="s">
        <v>2</v>
      </c>
      <c r="L537" s="2">
        <v>0</v>
      </c>
      <c r="M537" s="2">
        <v>0</v>
      </c>
      <c r="N537" s="2">
        <v>0</v>
      </c>
      <c r="O537" s="2">
        <v>0</v>
      </c>
      <c r="P537" s="2">
        <v>0</v>
      </c>
      <c r="Q537" s="2">
        <v>0</v>
      </c>
      <c r="R537" s="2">
        <v>0</v>
      </c>
      <c r="S537" s="94">
        <f t="shared" si="285"/>
        <v>0</v>
      </c>
      <c r="T537" s="89" t="str">
        <f t="shared" si="289"/>
        <v/>
      </c>
      <c r="U537" s="87" t="e">
        <f t="shared" si="289"/>
        <v>#N/A</v>
      </c>
      <c r="V537" s="87" t="str">
        <f ca="1">Sheet1!$B$8</f>
        <v>01-Allan-Hancock_171211155522</v>
      </c>
      <c r="W537" s="87" t="str">
        <f ca="1">Sheet1!$B$10</f>
        <v>Copy of aebg_consortiumexpenditures_160722.xlsm</v>
      </c>
      <c r="X537" s="93"/>
      <c r="Y537" s="93"/>
      <c r="Z537" s="57"/>
      <c r="AA537" s="57"/>
      <c r="AB537" s="57"/>
      <c r="AC537" s="57"/>
    </row>
    <row r="538" spans="1:29" ht="16.05" customHeight="1" x14ac:dyDescent="0.25">
      <c r="A538" s="33" t="str">
        <f t="shared" si="284"/>
        <v>01 Allan Hancock</v>
      </c>
      <c r="B538" s="135" t="s">
        <v>9</v>
      </c>
      <c r="C538" s="136"/>
      <c r="D538" s="2">
        <v>0</v>
      </c>
      <c r="E538" s="2">
        <v>0</v>
      </c>
      <c r="F538" s="100">
        <f t="shared" si="286"/>
        <v>0</v>
      </c>
      <c r="G538" s="2">
        <v>0</v>
      </c>
      <c r="H538" s="2">
        <v>0</v>
      </c>
      <c r="I538" s="100">
        <f t="shared" si="287"/>
        <v>0</v>
      </c>
      <c r="J538" s="114">
        <f t="shared" si="288"/>
        <v>0</v>
      </c>
      <c r="K538" s="28" t="s">
        <v>2</v>
      </c>
      <c r="L538" s="2">
        <v>0</v>
      </c>
      <c r="M538" s="2">
        <v>0</v>
      </c>
      <c r="N538" s="2">
        <v>0</v>
      </c>
      <c r="O538" s="2">
        <v>0</v>
      </c>
      <c r="P538" s="2">
        <v>0</v>
      </c>
      <c r="Q538" s="2">
        <v>0</v>
      </c>
      <c r="R538" s="2">
        <v>0</v>
      </c>
      <c r="S538" s="94">
        <f t="shared" si="285"/>
        <v>0</v>
      </c>
      <c r="T538" s="89" t="str">
        <f t="shared" si="289"/>
        <v/>
      </c>
      <c r="U538" s="87" t="e">
        <f t="shared" si="289"/>
        <v>#N/A</v>
      </c>
      <c r="V538" s="87" t="str">
        <f ca="1">Sheet1!$B$8</f>
        <v>01-Allan-Hancock_171211155522</v>
      </c>
      <c r="W538" s="87" t="str">
        <f ca="1">Sheet1!$B$10</f>
        <v>Copy of aebg_consortiumexpenditures_160722.xlsm</v>
      </c>
      <c r="X538" s="93"/>
      <c r="Y538" s="93"/>
      <c r="Z538" s="57"/>
      <c r="AA538" s="57"/>
      <c r="AB538" s="57"/>
      <c r="AC538" s="57"/>
    </row>
    <row r="539" spans="1:29" ht="16.95" customHeight="1" thickBot="1" x14ac:dyDescent="0.3">
      <c r="A539" s="33" t="str">
        <f t="shared" si="284"/>
        <v>01 Allan Hancock</v>
      </c>
      <c r="B539" s="147" t="s">
        <v>10</v>
      </c>
      <c r="C539" s="148"/>
      <c r="D539" s="3">
        <v>0</v>
      </c>
      <c r="E539" s="4">
        <v>0</v>
      </c>
      <c r="F539" s="101">
        <f t="shared" si="286"/>
        <v>0</v>
      </c>
      <c r="G539" s="3">
        <v>0</v>
      </c>
      <c r="H539" s="4">
        <v>0</v>
      </c>
      <c r="I539" s="101">
        <f t="shared" si="287"/>
        <v>0</v>
      </c>
      <c r="J539" s="115">
        <f t="shared" si="288"/>
        <v>0</v>
      </c>
      <c r="K539" s="28" t="s">
        <v>2</v>
      </c>
      <c r="L539" s="3">
        <v>0</v>
      </c>
      <c r="M539" s="4">
        <v>0</v>
      </c>
      <c r="N539" s="3">
        <v>0</v>
      </c>
      <c r="O539" s="4">
        <v>0</v>
      </c>
      <c r="P539" s="3">
        <v>0</v>
      </c>
      <c r="Q539" s="4">
        <v>0</v>
      </c>
      <c r="R539" s="3">
        <v>0</v>
      </c>
      <c r="S539" s="95">
        <f t="shared" si="285"/>
        <v>0</v>
      </c>
      <c r="T539" s="89" t="str">
        <f t="shared" si="289"/>
        <v/>
      </c>
      <c r="U539" s="87" t="e">
        <f t="shared" si="289"/>
        <v>#N/A</v>
      </c>
      <c r="V539" s="87" t="str">
        <f ca="1">Sheet1!$B$8</f>
        <v>01-Allan-Hancock_171211155522</v>
      </c>
      <c r="W539" s="87" t="str">
        <f ca="1">Sheet1!$B$10</f>
        <v>Copy of aebg_consortiumexpenditures_160722.xlsm</v>
      </c>
      <c r="X539" s="93"/>
      <c r="Y539" s="93"/>
      <c r="Z539" s="57"/>
      <c r="AA539" s="57"/>
      <c r="AB539" s="57"/>
      <c r="AC539" s="57"/>
    </row>
    <row r="540" spans="1:29" thickTop="1" x14ac:dyDescent="0.25">
      <c r="A540" s="33"/>
      <c r="B540" s="149" t="s">
        <v>11</v>
      </c>
      <c r="C540" s="150"/>
      <c r="D540" s="96">
        <f t="shared" ref="D540:E540" si="290">SUM(D533:D539)</f>
        <v>0</v>
      </c>
      <c r="E540" s="96">
        <f t="shared" si="290"/>
        <v>0</v>
      </c>
      <c r="F540" s="102">
        <f>SUM(F533:F539)</f>
        <v>0</v>
      </c>
      <c r="G540" s="96">
        <f>SUM(G533:G539)</f>
        <v>0</v>
      </c>
      <c r="H540" s="96">
        <f>SUM(H533:H539)</f>
        <v>0</v>
      </c>
      <c r="I540" s="102">
        <f>SUM(I533:I539)</f>
        <v>0</v>
      </c>
      <c r="J540" s="114">
        <f>IF(F540-I540=0,0,IF(F540-I540&gt;0,TEXT(ABS(F540-I540),"$#,###")&amp;" ▼",TEXT(ABS(F540-I540),"$#,###")&amp;" ▲"))</f>
        <v>0</v>
      </c>
      <c r="K540" s="29"/>
      <c r="L540" s="96">
        <f t="shared" ref="L540:R540" si="291">SUM(L533:L539)</f>
        <v>0</v>
      </c>
      <c r="M540" s="96">
        <f t="shared" si="291"/>
        <v>0</v>
      </c>
      <c r="N540" s="96">
        <f t="shared" si="291"/>
        <v>0</v>
      </c>
      <c r="O540" s="96">
        <f t="shared" si="291"/>
        <v>0</v>
      </c>
      <c r="P540" s="96">
        <f t="shared" si="291"/>
        <v>0</v>
      </c>
      <c r="Q540" s="96">
        <f t="shared" si="291"/>
        <v>0</v>
      </c>
      <c r="R540" s="96">
        <f t="shared" si="291"/>
        <v>0</v>
      </c>
      <c r="S540" s="96">
        <f>SUM(S533:S539)</f>
        <v>0</v>
      </c>
      <c r="T540" s="89"/>
      <c r="U540" s="87"/>
      <c r="V540" s="87"/>
      <c r="W540" s="87"/>
      <c r="X540" s="93"/>
      <c r="Y540" s="93"/>
      <c r="Z540" s="57"/>
      <c r="AA540" s="57"/>
      <c r="AB540" s="57"/>
      <c r="AC540" s="57"/>
    </row>
    <row r="541" spans="1:29" ht="15" x14ac:dyDescent="0.25">
      <c r="A541" s="33"/>
      <c r="B541" s="5"/>
      <c r="C541" s="5"/>
      <c r="D541" s="6"/>
      <c r="E541" s="6"/>
      <c r="F541" s="6"/>
      <c r="G541" s="6"/>
      <c r="H541" s="6"/>
      <c r="I541" s="6"/>
      <c r="J541" s="116"/>
      <c r="K541" s="28"/>
      <c r="L541" s="6"/>
      <c r="M541" s="6"/>
      <c r="N541" s="6"/>
      <c r="O541" s="6"/>
      <c r="P541" s="6"/>
      <c r="Q541" s="6"/>
      <c r="R541" s="6"/>
      <c r="S541" s="6"/>
      <c r="T541" s="89"/>
      <c r="U541" s="87"/>
      <c r="V541" s="87"/>
      <c r="W541" s="87"/>
      <c r="X541" s="93"/>
      <c r="Y541" s="93"/>
      <c r="Z541" s="57"/>
      <c r="AA541" s="57"/>
      <c r="AB541" s="57"/>
      <c r="AC541" s="57"/>
    </row>
    <row r="542" spans="1:29" ht="28.2" thickBot="1" x14ac:dyDescent="0.3">
      <c r="A542" s="33"/>
      <c r="B542" s="133" t="s">
        <v>12</v>
      </c>
      <c r="C542" s="134"/>
      <c r="D542" s="51" t="s">
        <v>13</v>
      </c>
      <c r="E542" s="51" t="s">
        <v>14</v>
      </c>
      <c r="F542" s="52" t="s">
        <v>11</v>
      </c>
      <c r="G542" s="51" t="s">
        <v>13</v>
      </c>
      <c r="H542" s="51" t="s">
        <v>14</v>
      </c>
      <c r="I542" s="52" t="s">
        <v>11</v>
      </c>
      <c r="J542" s="117" t="s">
        <v>1055</v>
      </c>
      <c r="K542" s="28"/>
      <c r="L542" s="51" t="s">
        <v>15</v>
      </c>
      <c r="M542" s="51" t="s">
        <v>16</v>
      </c>
      <c r="N542" s="51" t="s">
        <v>17</v>
      </c>
      <c r="O542" s="51" t="s">
        <v>18</v>
      </c>
      <c r="P542" s="51" t="s">
        <v>19</v>
      </c>
      <c r="Q542" s="51" t="s">
        <v>20</v>
      </c>
      <c r="R542" s="51" t="s">
        <v>1062</v>
      </c>
      <c r="S542" s="72" t="s">
        <v>11</v>
      </c>
      <c r="T542" s="89"/>
      <c r="U542" s="87"/>
      <c r="V542" s="87"/>
      <c r="W542" s="87"/>
      <c r="X542" s="93"/>
      <c r="Y542" s="93"/>
      <c r="Z542" s="57"/>
      <c r="AA542" s="57"/>
      <c r="AB542" s="57"/>
      <c r="AC542" s="57"/>
    </row>
    <row r="543" spans="1:29" ht="16.05" customHeight="1" x14ac:dyDescent="0.25">
      <c r="A543" s="33" t="str">
        <f>$B$4</f>
        <v>01 Allan Hancock</v>
      </c>
      <c r="B543" s="143" t="s">
        <v>21</v>
      </c>
      <c r="C543" s="144"/>
      <c r="D543" s="1">
        <v>0</v>
      </c>
      <c r="E543" s="1">
        <v>0</v>
      </c>
      <c r="F543" s="99">
        <f>SUM(D543:E543)</f>
        <v>0</v>
      </c>
      <c r="G543" s="1">
        <v>0</v>
      </c>
      <c r="H543" s="1">
        <v>0</v>
      </c>
      <c r="I543" s="99">
        <f>SUM(G543:H543)</f>
        <v>0</v>
      </c>
      <c r="J543" s="114">
        <f>IF(F543-I543=0,0,IF(F543-I543&gt;0,TEXT(ABS(F543-I543),"$#,###")&amp;" ▼",TEXT(ABS(F543-I543),"$#,###")&amp;" ▲"))</f>
        <v>0</v>
      </c>
      <c r="K543" s="28" t="s">
        <v>12</v>
      </c>
      <c r="L543" s="1">
        <v>0</v>
      </c>
      <c r="M543" s="1">
        <v>0</v>
      </c>
      <c r="N543" s="1">
        <v>0</v>
      </c>
      <c r="O543" s="1">
        <v>0</v>
      </c>
      <c r="P543" s="1">
        <v>0</v>
      </c>
      <c r="Q543" s="1">
        <v>0</v>
      </c>
      <c r="R543" s="1">
        <v>0</v>
      </c>
      <c r="S543" s="97">
        <f>SUM(L543:R543)</f>
        <v>0</v>
      </c>
      <c r="T543" s="89" t="str">
        <f>T539</f>
        <v/>
      </c>
      <c r="U543" s="87" t="e">
        <f>U539</f>
        <v>#N/A</v>
      </c>
      <c r="V543" s="87" t="str">
        <f ca="1">V539</f>
        <v>01-Allan-Hancock_171211155522</v>
      </c>
      <c r="W543" s="87" t="str">
        <f ca="1">W539</f>
        <v>Copy of aebg_consortiumexpenditures_160722.xlsm</v>
      </c>
      <c r="X543" s="93"/>
      <c r="Y543" s="93"/>
      <c r="Z543" s="57"/>
      <c r="AA543" s="57"/>
      <c r="AB543" s="57"/>
      <c r="AC543" s="57"/>
    </row>
    <row r="544" spans="1:29" ht="16.05" customHeight="1" x14ac:dyDescent="0.25">
      <c r="A544" s="33" t="str">
        <f>$B$4</f>
        <v>01 Allan Hancock</v>
      </c>
      <c r="B544" s="135" t="s">
        <v>22</v>
      </c>
      <c r="C544" s="136"/>
      <c r="D544" s="2">
        <v>0</v>
      </c>
      <c r="E544" s="2">
        <v>0</v>
      </c>
      <c r="F544" s="99">
        <f t="shared" ref="F544:F547" si="292">SUM(D544:E544)</f>
        <v>0</v>
      </c>
      <c r="G544" s="2">
        <v>0</v>
      </c>
      <c r="H544" s="2">
        <v>0</v>
      </c>
      <c r="I544" s="100">
        <f t="shared" ref="I544:I547" si="293">SUM(G544:H544)</f>
        <v>0</v>
      </c>
      <c r="J544" s="114">
        <f t="shared" ref="J544:J548" si="294">IF(F544-I544=0,0,IF(F544-I544&gt;0,TEXT(ABS(F544-I544),"$#,###")&amp;" ▼",TEXT(ABS(F544-I544),"$#,###")&amp;" ▲"))</f>
        <v>0</v>
      </c>
      <c r="K544" s="28" t="s">
        <v>12</v>
      </c>
      <c r="L544" s="2">
        <v>0</v>
      </c>
      <c r="M544" s="2">
        <v>0</v>
      </c>
      <c r="N544" s="2">
        <v>0</v>
      </c>
      <c r="O544" s="2">
        <v>0</v>
      </c>
      <c r="P544" s="2">
        <v>0</v>
      </c>
      <c r="Q544" s="2">
        <v>0</v>
      </c>
      <c r="R544" s="2">
        <v>0</v>
      </c>
      <c r="S544" s="94">
        <f>SUM(L544:R544)</f>
        <v>0</v>
      </c>
      <c r="T544" s="89" t="str">
        <f t="shared" ref="T544:W547" si="295">T543</f>
        <v/>
      </c>
      <c r="U544" s="87" t="e">
        <f t="shared" si="295"/>
        <v>#N/A</v>
      </c>
      <c r="V544" s="87" t="str">
        <f t="shared" ca="1" si="295"/>
        <v>01-Allan-Hancock_171211155522</v>
      </c>
      <c r="W544" s="87" t="str">
        <f t="shared" ca="1" si="295"/>
        <v>Copy of aebg_consortiumexpenditures_160722.xlsm</v>
      </c>
      <c r="X544" s="93"/>
      <c r="Y544" s="93"/>
      <c r="Z544" s="57"/>
      <c r="AA544" s="57"/>
      <c r="AB544" s="57"/>
      <c r="AC544" s="57"/>
    </row>
    <row r="545" spans="1:29" ht="16.05" customHeight="1" x14ac:dyDescent="0.25">
      <c r="A545" s="33" t="str">
        <f>$B$4</f>
        <v>01 Allan Hancock</v>
      </c>
      <c r="B545" s="135" t="s">
        <v>23</v>
      </c>
      <c r="C545" s="136"/>
      <c r="D545" s="2">
        <v>0</v>
      </c>
      <c r="E545" s="2">
        <v>0</v>
      </c>
      <c r="F545" s="99">
        <f t="shared" si="292"/>
        <v>0</v>
      </c>
      <c r="G545" s="2">
        <v>0</v>
      </c>
      <c r="H545" s="2">
        <v>0</v>
      </c>
      <c r="I545" s="100">
        <f t="shared" si="293"/>
        <v>0</v>
      </c>
      <c r="J545" s="114">
        <f t="shared" si="294"/>
        <v>0</v>
      </c>
      <c r="K545" s="28" t="s">
        <v>12</v>
      </c>
      <c r="L545" s="2">
        <v>0</v>
      </c>
      <c r="M545" s="2">
        <v>0</v>
      </c>
      <c r="N545" s="2">
        <v>0</v>
      </c>
      <c r="O545" s="2">
        <v>0</v>
      </c>
      <c r="P545" s="2">
        <v>0</v>
      </c>
      <c r="Q545" s="2">
        <v>0</v>
      </c>
      <c r="R545" s="2">
        <v>0</v>
      </c>
      <c r="S545" s="94">
        <f>SUM(L545:R545)</f>
        <v>0</v>
      </c>
      <c r="T545" s="89" t="str">
        <f t="shared" si="295"/>
        <v/>
      </c>
      <c r="U545" s="87" t="e">
        <f t="shared" si="295"/>
        <v>#N/A</v>
      </c>
      <c r="V545" s="87" t="str">
        <f t="shared" ca="1" si="295"/>
        <v>01-Allan-Hancock_171211155522</v>
      </c>
      <c r="W545" s="87" t="str">
        <f t="shared" ca="1" si="295"/>
        <v>Copy of aebg_consortiumexpenditures_160722.xlsm</v>
      </c>
      <c r="X545" s="93"/>
      <c r="Y545" s="93"/>
      <c r="Z545" s="57"/>
      <c r="AA545" s="57"/>
      <c r="AB545" s="57"/>
      <c r="AC545" s="57"/>
    </row>
    <row r="546" spans="1:29" ht="16.05" customHeight="1" x14ac:dyDescent="0.25">
      <c r="A546" s="33" t="str">
        <f>$B$4</f>
        <v>01 Allan Hancock</v>
      </c>
      <c r="B546" s="135" t="s">
        <v>24</v>
      </c>
      <c r="C546" s="136"/>
      <c r="D546" s="2">
        <v>0</v>
      </c>
      <c r="E546" s="2">
        <v>0</v>
      </c>
      <c r="F546" s="99">
        <f t="shared" si="292"/>
        <v>0</v>
      </c>
      <c r="G546" s="2">
        <v>0</v>
      </c>
      <c r="H546" s="2">
        <v>0</v>
      </c>
      <c r="I546" s="100">
        <f t="shared" si="293"/>
        <v>0</v>
      </c>
      <c r="J546" s="114">
        <f t="shared" si="294"/>
        <v>0</v>
      </c>
      <c r="K546" s="28" t="s">
        <v>12</v>
      </c>
      <c r="L546" s="2">
        <v>0</v>
      </c>
      <c r="M546" s="2">
        <v>0</v>
      </c>
      <c r="N546" s="2">
        <v>0</v>
      </c>
      <c r="O546" s="2">
        <v>0</v>
      </c>
      <c r="P546" s="2">
        <v>0</v>
      </c>
      <c r="Q546" s="2">
        <v>0</v>
      </c>
      <c r="R546" s="2">
        <v>0</v>
      </c>
      <c r="S546" s="94">
        <f>SUM(L546:R546)</f>
        <v>0</v>
      </c>
      <c r="T546" s="89" t="str">
        <f t="shared" si="295"/>
        <v/>
      </c>
      <c r="U546" s="87" t="e">
        <f t="shared" si="295"/>
        <v>#N/A</v>
      </c>
      <c r="V546" s="87" t="str">
        <f t="shared" ca="1" si="295"/>
        <v>01-Allan-Hancock_171211155522</v>
      </c>
      <c r="W546" s="87" t="str">
        <f t="shared" ca="1" si="295"/>
        <v>Copy of aebg_consortiumexpenditures_160722.xlsm</v>
      </c>
      <c r="X546" s="93"/>
      <c r="Y546" s="93"/>
      <c r="Z546" s="57"/>
      <c r="AA546" s="57"/>
      <c r="AB546" s="57"/>
      <c r="AC546" s="57"/>
    </row>
    <row r="547" spans="1:29" ht="16.95" customHeight="1" thickBot="1" x14ac:dyDescent="0.3">
      <c r="A547" s="33" t="str">
        <f>$B$4</f>
        <v>01 Allan Hancock</v>
      </c>
      <c r="B547" s="135" t="s">
        <v>25</v>
      </c>
      <c r="C547" s="136"/>
      <c r="D547" s="3">
        <v>0</v>
      </c>
      <c r="E547" s="4">
        <v>0</v>
      </c>
      <c r="F547" s="101">
        <f t="shared" si="292"/>
        <v>0</v>
      </c>
      <c r="G547" s="3">
        <v>0</v>
      </c>
      <c r="H547" s="4">
        <v>0</v>
      </c>
      <c r="I547" s="101">
        <f t="shared" si="293"/>
        <v>0</v>
      </c>
      <c r="J547" s="115">
        <f t="shared" si="294"/>
        <v>0</v>
      </c>
      <c r="K547" s="28" t="s">
        <v>12</v>
      </c>
      <c r="L547" s="4">
        <v>0</v>
      </c>
      <c r="M547" s="4">
        <v>0</v>
      </c>
      <c r="N547" s="4">
        <v>0</v>
      </c>
      <c r="O547" s="4">
        <v>0</v>
      </c>
      <c r="P547" s="4">
        <v>0</v>
      </c>
      <c r="Q547" s="4">
        <v>0</v>
      </c>
      <c r="R547" s="4">
        <v>0</v>
      </c>
      <c r="S547" s="95">
        <f>SUM(L547:R547)</f>
        <v>0</v>
      </c>
      <c r="T547" s="89" t="str">
        <f t="shared" si="295"/>
        <v/>
      </c>
      <c r="U547" s="87" t="e">
        <f t="shared" si="295"/>
        <v>#N/A</v>
      </c>
      <c r="V547" s="87" t="str">
        <f t="shared" ca="1" si="295"/>
        <v>01-Allan-Hancock_171211155522</v>
      </c>
      <c r="W547" s="87" t="str">
        <f t="shared" ca="1" si="295"/>
        <v>Copy of aebg_consortiumexpenditures_160722.xlsm</v>
      </c>
      <c r="X547" s="93"/>
      <c r="Y547" s="93"/>
      <c r="Z547" s="57"/>
      <c r="AA547" s="57"/>
      <c r="AB547" s="57"/>
      <c r="AC547" s="57"/>
    </row>
    <row r="548" spans="1:29" thickTop="1" x14ac:dyDescent="0.25">
      <c r="A548" s="33"/>
      <c r="B548" s="145" t="s">
        <v>11</v>
      </c>
      <c r="C548" s="146"/>
      <c r="D548" s="96">
        <f t="shared" ref="D548:E548" si="296">SUM(D543:D547)</f>
        <v>0</v>
      </c>
      <c r="E548" s="96">
        <f t="shared" si="296"/>
        <v>0</v>
      </c>
      <c r="F548" s="102">
        <f>SUM(F543:F547)</f>
        <v>0</v>
      </c>
      <c r="G548" s="96">
        <f>SUM(G543:G547)</f>
        <v>0</v>
      </c>
      <c r="H548" s="96">
        <f>SUM(H543:H547)</f>
        <v>0</v>
      </c>
      <c r="I548" s="102">
        <f>SUM(I543:I547)</f>
        <v>0</v>
      </c>
      <c r="J548" s="114">
        <f t="shared" si="294"/>
        <v>0</v>
      </c>
      <c r="K548" s="29"/>
      <c r="L548" s="96">
        <f t="shared" ref="L548:R548" si="297">SUM(L543:L547)</f>
        <v>0</v>
      </c>
      <c r="M548" s="96">
        <f t="shared" si="297"/>
        <v>0</v>
      </c>
      <c r="N548" s="96">
        <f t="shared" si="297"/>
        <v>0</v>
      </c>
      <c r="O548" s="96">
        <f t="shared" si="297"/>
        <v>0</v>
      </c>
      <c r="P548" s="96">
        <f t="shared" si="297"/>
        <v>0</v>
      </c>
      <c r="Q548" s="96">
        <f t="shared" si="297"/>
        <v>0</v>
      </c>
      <c r="R548" s="96">
        <f t="shared" si="297"/>
        <v>0</v>
      </c>
      <c r="S548" s="96">
        <f>SUM(S543:S547)</f>
        <v>0</v>
      </c>
      <c r="T548" s="89"/>
      <c r="U548" s="87"/>
      <c r="V548" s="87"/>
      <c r="W548" s="87"/>
      <c r="X548" s="93"/>
      <c r="Y548" s="93"/>
      <c r="Z548" s="57"/>
      <c r="AA548" s="57"/>
      <c r="AB548" s="57"/>
      <c r="AC548" s="57"/>
    </row>
    <row r="549" spans="1:29" ht="15" x14ac:dyDescent="0.25">
      <c r="A549" s="33"/>
      <c r="B549" s="5"/>
      <c r="C549" s="5"/>
      <c r="D549" s="6"/>
      <c r="E549" s="6"/>
      <c r="F549" s="6"/>
      <c r="G549" s="6"/>
      <c r="H549" s="6"/>
      <c r="I549" s="6"/>
      <c r="J549" s="116"/>
      <c r="K549" s="28"/>
      <c r="L549" s="6"/>
      <c r="M549" s="6"/>
      <c r="N549" s="6"/>
      <c r="O549" s="6"/>
      <c r="P549" s="6"/>
      <c r="Q549" s="6"/>
      <c r="R549" s="6"/>
      <c r="S549" s="6"/>
      <c r="T549" s="89"/>
      <c r="U549" s="87"/>
      <c r="V549" s="87"/>
      <c r="W549" s="87"/>
      <c r="X549" s="93"/>
      <c r="Y549" s="93"/>
      <c r="Z549" s="57"/>
      <c r="AA549" s="57"/>
      <c r="AB549" s="57"/>
      <c r="AC549" s="57"/>
    </row>
    <row r="550" spans="1:29" ht="28.2" thickBot="1" x14ac:dyDescent="0.3">
      <c r="A550" s="33"/>
      <c r="B550" s="133" t="s">
        <v>26</v>
      </c>
      <c r="C550" s="134"/>
      <c r="D550" s="51" t="s">
        <v>13</v>
      </c>
      <c r="E550" s="51" t="s">
        <v>14</v>
      </c>
      <c r="F550" s="52" t="s">
        <v>11</v>
      </c>
      <c r="G550" s="51" t="s">
        <v>13</v>
      </c>
      <c r="H550" s="51" t="s">
        <v>14</v>
      </c>
      <c r="I550" s="52" t="s">
        <v>11</v>
      </c>
      <c r="J550" s="117" t="s">
        <v>1055</v>
      </c>
      <c r="K550" s="28"/>
      <c r="L550" s="132"/>
      <c r="M550" s="132"/>
      <c r="N550" s="132"/>
      <c r="O550" s="132"/>
      <c r="P550" s="132"/>
      <c r="Q550" s="132"/>
      <c r="R550" s="132"/>
      <c r="S550" s="106"/>
      <c r="T550" s="89"/>
      <c r="U550" s="87"/>
      <c r="V550" s="87"/>
      <c r="W550" s="87"/>
      <c r="X550" s="93"/>
      <c r="Y550" s="93"/>
      <c r="Z550" s="57"/>
      <c r="AA550" s="57"/>
      <c r="AB550" s="57"/>
      <c r="AC550" s="57"/>
    </row>
    <row r="551" spans="1:29" ht="16.05" customHeight="1" x14ac:dyDescent="0.25">
      <c r="A551" s="33" t="str">
        <f>$B$4</f>
        <v>01 Allan Hancock</v>
      </c>
      <c r="B551" s="143" t="s">
        <v>27</v>
      </c>
      <c r="C551" s="144"/>
      <c r="D551" s="1">
        <v>0</v>
      </c>
      <c r="E551" s="1">
        <v>0</v>
      </c>
      <c r="F551" s="99">
        <f>SUM(D551:E551)</f>
        <v>0</v>
      </c>
      <c r="G551" s="1">
        <v>0</v>
      </c>
      <c r="H551" s="1">
        <v>0</v>
      </c>
      <c r="I551" s="99">
        <f>SUM(G551:H551)</f>
        <v>0</v>
      </c>
      <c r="J551" s="114">
        <f>IF(F551-I551=0,0,IF(F551-I551&gt;0,TEXT(ABS(F551-I551),"$#,###")&amp;" ▼",TEXT(ABS(F551-I551),"$#,###")&amp;" ▲"))</f>
        <v>0</v>
      </c>
      <c r="K551" s="28" t="s">
        <v>1052</v>
      </c>
      <c r="L551" s="125"/>
      <c r="M551" s="125"/>
      <c r="N551" s="125"/>
      <c r="O551" s="125"/>
      <c r="P551" s="125"/>
      <c r="Q551" s="125"/>
      <c r="R551" s="125"/>
      <c r="S551" s="98"/>
      <c r="T551" s="89" t="str">
        <f>T547</f>
        <v/>
      </c>
      <c r="U551" s="87" t="e">
        <f>U547</f>
        <v>#N/A</v>
      </c>
      <c r="V551" s="87" t="str">
        <f ca="1">V547</f>
        <v>01-Allan-Hancock_171211155522</v>
      </c>
      <c r="W551" s="87" t="str">
        <f ca="1">W547</f>
        <v>Copy of aebg_consortiumexpenditures_160722.xlsm</v>
      </c>
      <c r="X551" s="93"/>
      <c r="Y551" s="93"/>
      <c r="Z551" s="57"/>
      <c r="AA551" s="57"/>
      <c r="AB551" s="57"/>
      <c r="AC551" s="57"/>
    </row>
    <row r="552" spans="1:29" ht="16.05" customHeight="1" x14ac:dyDescent="0.25">
      <c r="A552" s="33" t="str">
        <f>$B$4</f>
        <v>01 Allan Hancock</v>
      </c>
      <c r="B552" s="135" t="s">
        <v>28</v>
      </c>
      <c r="C552" s="136"/>
      <c r="D552" s="2">
        <v>0</v>
      </c>
      <c r="E552" s="2">
        <v>0</v>
      </c>
      <c r="F552" s="100">
        <f t="shared" ref="F552:F558" si="298">SUM(D552:E552)</f>
        <v>0</v>
      </c>
      <c r="G552" s="2">
        <v>0</v>
      </c>
      <c r="H552" s="2">
        <v>0</v>
      </c>
      <c r="I552" s="100">
        <f t="shared" ref="I552:I558" si="299">SUM(G552:H552)</f>
        <v>0</v>
      </c>
      <c r="J552" s="114">
        <f t="shared" ref="J552:J559" si="300">IF(F552-I552=0,0,IF(F552-I552&gt;0,TEXT(ABS(F552-I552),"$#,###")&amp;" ▼",TEXT(ABS(F552-I552),"$#,###")&amp;" ▲"))</f>
        <v>0</v>
      </c>
      <c r="K552" s="28" t="s">
        <v>1052</v>
      </c>
      <c r="L552" s="125"/>
      <c r="M552" s="125"/>
      <c r="N552" s="125"/>
      <c r="O552" s="125"/>
      <c r="P552" s="125"/>
      <c r="Q552" s="125"/>
      <c r="R552" s="125"/>
      <c r="S552" s="98"/>
      <c r="T552" s="89" t="str">
        <f t="shared" ref="T552:W558" si="301">T551</f>
        <v/>
      </c>
      <c r="U552" s="87" t="e">
        <f t="shared" si="301"/>
        <v>#N/A</v>
      </c>
      <c r="V552" s="87" t="str">
        <f t="shared" ca="1" si="301"/>
        <v>01-Allan-Hancock_171211155522</v>
      </c>
      <c r="W552" s="87" t="str">
        <f t="shared" ca="1" si="301"/>
        <v>Copy of aebg_consortiumexpenditures_160722.xlsm</v>
      </c>
      <c r="X552" s="93"/>
      <c r="Y552" s="93"/>
      <c r="Z552" s="57"/>
      <c r="AA552" s="57"/>
      <c r="AB552" s="57"/>
      <c r="AC552" s="57"/>
    </row>
    <row r="553" spans="1:29" ht="16.05" customHeight="1" x14ac:dyDescent="0.25">
      <c r="A553" s="33" t="str">
        <f t="shared" ref="A553:A558" si="302">A552</f>
        <v>01 Allan Hancock</v>
      </c>
      <c r="B553" s="135" t="s">
        <v>29</v>
      </c>
      <c r="C553" s="136"/>
      <c r="D553" s="2">
        <v>0</v>
      </c>
      <c r="E553" s="2">
        <v>0</v>
      </c>
      <c r="F553" s="100">
        <f t="shared" si="298"/>
        <v>0</v>
      </c>
      <c r="G553" s="2">
        <v>0</v>
      </c>
      <c r="H553" s="2">
        <v>0</v>
      </c>
      <c r="I553" s="100">
        <f t="shared" si="299"/>
        <v>0</v>
      </c>
      <c r="J553" s="114">
        <f t="shared" si="300"/>
        <v>0</v>
      </c>
      <c r="K553" s="28" t="s">
        <v>1052</v>
      </c>
      <c r="L553" s="125"/>
      <c r="M553" s="125"/>
      <c r="N553" s="125"/>
      <c r="O553" s="125"/>
      <c r="P553" s="125"/>
      <c r="Q553" s="125"/>
      <c r="R553" s="125"/>
      <c r="S553" s="98"/>
      <c r="T553" s="89" t="str">
        <f t="shared" si="301"/>
        <v/>
      </c>
      <c r="U553" s="87" t="e">
        <f t="shared" si="301"/>
        <v>#N/A</v>
      </c>
      <c r="V553" s="87" t="str">
        <f t="shared" ca="1" si="301"/>
        <v>01-Allan-Hancock_171211155522</v>
      </c>
      <c r="W553" s="87" t="str">
        <f t="shared" ca="1" si="301"/>
        <v>Copy of aebg_consortiumexpenditures_160722.xlsm</v>
      </c>
      <c r="X553" s="93"/>
      <c r="Y553" s="93"/>
      <c r="Z553" s="57"/>
      <c r="AA553" s="57"/>
      <c r="AB553" s="57"/>
      <c r="AC553" s="57"/>
    </row>
    <row r="554" spans="1:29" ht="16.05" customHeight="1" x14ac:dyDescent="0.25">
      <c r="A554" s="33" t="str">
        <f t="shared" si="302"/>
        <v>01 Allan Hancock</v>
      </c>
      <c r="B554" s="135" t="s">
        <v>30</v>
      </c>
      <c r="C554" s="136"/>
      <c r="D554" s="1">
        <v>0</v>
      </c>
      <c r="E554" s="1">
        <v>0</v>
      </c>
      <c r="F554" s="100">
        <f t="shared" si="298"/>
        <v>0</v>
      </c>
      <c r="G554" s="1">
        <v>0</v>
      </c>
      <c r="H554" s="1">
        <v>0</v>
      </c>
      <c r="I554" s="100">
        <f t="shared" si="299"/>
        <v>0</v>
      </c>
      <c r="J554" s="114">
        <f t="shared" si="300"/>
        <v>0</v>
      </c>
      <c r="K554" s="28" t="s">
        <v>1052</v>
      </c>
      <c r="L554" s="125"/>
      <c r="M554" s="125"/>
      <c r="N554" s="125"/>
      <c r="O554" s="125"/>
      <c r="P554" s="125"/>
      <c r="Q554" s="125"/>
      <c r="R554" s="125"/>
      <c r="S554" s="98"/>
      <c r="T554" s="89" t="str">
        <f t="shared" si="301"/>
        <v/>
      </c>
      <c r="U554" s="87" t="e">
        <f t="shared" si="301"/>
        <v>#N/A</v>
      </c>
      <c r="V554" s="87" t="str">
        <f t="shared" ca="1" si="301"/>
        <v>01-Allan-Hancock_171211155522</v>
      </c>
      <c r="W554" s="87" t="str">
        <f t="shared" ca="1" si="301"/>
        <v>Copy of aebg_consortiumexpenditures_160722.xlsm</v>
      </c>
      <c r="X554" s="93"/>
      <c r="Y554" s="93"/>
      <c r="Z554" s="57"/>
      <c r="AA554" s="57"/>
      <c r="AB554" s="57"/>
      <c r="AC554" s="57"/>
    </row>
    <row r="555" spans="1:29" ht="16.05" customHeight="1" x14ac:dyDescent="0.25">
      <c r="A555" s="33" t="str">
        <f t="shared" si="302"/>
        <v>01 Allan Hancock</v>
      </c>
      <c r="B555" s="135" t="s">
        <v>31</v>
      </c>
      <c r="C555" s="136"/>
      <c r="D555" s="2">
        <v>0</v>
      </c>
      <c r="E555" s="2">
        <v>0</v>
      </c>
      <c r="F555" s="100">
        <f t="shared" si="298"/>
        <v>0</v>
      </c>
      <c r="G555" s="2">
        <v>0</v>
      </c>
      <c r="H555" s="2">
        <v>0</v>
      </c>
      <c r="I555" s="100">
        <f t="shared" si="299"/>
        <v>0</v>
      </c>
      <c r="J555" s="114">
        <f t="shared" si="300"/>
        <v>0</v>
      </c>
      <c r="K555" s="28" t="s">
        <v>1052</v>
      </c>
      <c r="L555" s="125"/>
      <c r="M555" s="125"/>
      <c r="N555" s="125"/>
      <c r="O555" s="125"/>
      <c r="P555" s="125"/>
      <c r="Q555" s="125"/>
      <c r="R555" s="125"/>
      <c r="S555" s="98"/>
      <c r="T555" s="89" t="str">
        <f t="shared" si="301"/>
        <v/>
      </c>
      <c r="U555" s="87" t="e">
        <f t="shared" si="301"/>
        <v>#N/A</v>
      </c>
      <c r="V555" s="87" t="str">
        <f t="shared" ca="1" si="301"/>
        <v>01-Allan-Hancock_171211155522</v>
      </c>
      <c r="W555" s="87" t="str">
        <f t="shared" ca="1" si="301"/>
        <v>Copy of aebg_consortiumexpenditures_160722.xlsm</v>
      </c>
      <c r="X555" s="93"/>
      <c r="Y555" s="93"/>
      <c r="Z555" s="57"/>
      <c r="AA555" s="57"/>
      <c r="AB555" s="57"/>
      <c r="AC555" s="57"/>
    </row>
    <row r="556" spans="1:29" ht="16.05" customHeight="1" x14ac:dyDescent="0.25">
      <c r="A556" s="33" t="str">
        <f t="shared" si="302"/>
        <v>01 Allan Hancock</v>
      </c>
      <c r="B556" s="135" t="s">
        <v>32</v>
      </c>
      <c r="C556" s="136"/>
      <c r="D556" s="2">
        <v>0</v>
      </c>
      <c r="E556" s="2">
        <v>0</v>
      </c>
      <c r="F556" s="100">
        <f t="shared" si="298"/>
        <v>0</v>
      </c>
      <c r="G556" s="2">
        <v>0</v>
      </c>
      <c r="H556" s="2">
        <v>0</v>
      </c>
      <c r="I556" s="100">
        <f t="shared" si="299"/>
        <v>0</v>
      </c>
      <c r="J556" s="114">
        <f t="shared" si="300"/>
        <v>0</v>
      </c>
      <c r="K556" s="28" t="s">
        <v>1052</v>
      </c>
      <c r="L556" s="125"/>
      <c r="M556" s="125"/>
      <c r="N556" s="125"/>
      <c r="O556" s="125"/>
      <c r="P556" s="125"/>
      <c r="Q556" s="125"/>
      <c r="R556" s="125"/>
      <c r="S556" s="66"/>
      <c r="T556" s="89" t="str">
        <f t="shared" si="301"/>
        <v/>
      </c>
      <c r="U556" s="87" t="e">
        <f t="shared" si="301"/>
        <v>#N/A</v>
      </c>
      <c r="V556" s="87" t="str">
        <f t="shared" ca="1" si="301"/>
        <v>01-Allan-Hancock_171211155522</v>
      </c>
      <c r="W556" s="87" t="str">
        <f t="shared" ca="1" si="301"/>
        <v>Copy of aebg_consortiumexpenditures_160722.xlsm</v>
      </c>
      <c r="X556" s="93"/>
      <c r="Y556" s="93"/>
      <c r="Z556" s="57"/>
      <c r="AA556" s="57"/>
      <c r="AB556" s="57"/>
      <c r="AC556" s="57"/>
    </row>
    <row r="557" spans="1:29" ht="16.05" customHeight="1" x14ac:dyDescent="0.25">
      <c r="A557" s="33" t="str">
        <f t="shared" si="302"/>
        <v>01 Allan Hancock</v>
      </c>
      <c r="B557" s="135" t="s">
        <v>33</v>
      </c>
      <c r="C557" s="136"/>
      <c r="D557" s="2">
        <v>0</v>
      </c>
      <c r="E557" s="2">
        <v>0</v>
      </c>
      <c r="F557" s="100">
        <f t="shared" si="298"/>
        <v>0</v>
      </c>
      <c r="G557" s="2">
        <v>0</v>
      </c>
      <c r="H557" s="2">
        <v>0</v>
      </c>
      <c r="I557" s="100">
        <f t="shared" si="299"/>
        <v>0</v>
      </c>
      <c r="J557" s="114">
        <f t="shared" si="300"/>
        <v>0</v>
      </c>
      <c r="K557" s="28" t="s">
        <v>1052</v>
      </c>
      <c r="L557" s="125"/>
      <c r="M557" s="125"/>
      <c r="N557" s="125"/>
      <c r="O557" s="125"/>
      <c r="P557" s="125"/>
      <c r="Q557" s="125"/>
      <c r="R557" s="125"/>
      <c r="S557" s="111" t="s">
        <v>37</v>
      </c>
      <c r="T557" s="89" t="str">
        <f t="shared" si="301"/>
        <v/>
      </c>
      <c r="U557" s="87" t="e">
        <f t="shared" si="301"/>
        <v>#N/A</v>
      </c>
      <c r="V557" s="87" t="str">
        <f t="shared" ca="1" si="301"/>
        <v>01-Allan-Hancock_171211155522</v>
      </c>
      <c r="W557" s="87" t="str">
        <f t="shared" ca="1" si="301"/>
        <v>Copy of aebg_consortiumexpenditures_160722.xlsm</v>
      </c>
      <c r="X557" s="93"/>
      <c r="Y557" s="93"/>
      <c r="Z557" s="57"/>
      <c r="AA557" s="57"/>
      <c r="AB557" s="57"/>
      <c r="AC557" s="57"/>
    </row>
    <row r="558" spans="1:29" ht="16.95" customHeight="1" thickBot="1" x14ac:dyDescent="0.3">
      <c r="A558" s="33" t="str">
        <f t="shared" si="302"/>
        <v>01 Allan Hancock</v>
      </c>
      <c r="B558" s="147" t="s">
        <v>1070</v>
      </c>
      <c r="C558" s="148"/>
      <c r="D558" s="3">
        <v>0</v>
      </c>
      <c r="E558" s="4">
        <v>0</v>
      </c>
      <c r="F558" s="101">
        <f t="shared" si="298"/>
        <v>0</v>
      </c>
      <c r="G558" s="3">
        <v>0</v>
      </c>
      <c r="H558" s="4">
        <v>0</v>
      </c>
      <c r="I558" s="101">
        <f t="shared" si="299"/>
        <v>0</v>
      </c>
      <c r="J558" s="115">
        <f t="shared" si="300"/>
        <v>0</v>
      </c>
      <c r="K558" s="28" t="s">
        <v>1052</v>
      </c>
      <c r="L558" s="125"/>
      <c r="M558" s="125"/>
      <c r="N558" s="125"/>
      <c r="O558" s="125"/>
      <c r="P558" s="125"/>
      <c r="Q558" s="125"/>
      <c r="R558" s="125"/>
      <c r="S558" s="112" t="s">
        <v>1066</v>
      </c>
      <c r="T558" s="89" t="str">
        <f t="shared" si="301"/>
        <v/>
      </c>
      <c r="U558" s="87" t="e">
        <f t="shared" si="301"/>
        <v>#N/A</v>
      </c>
      <c r="V558" s="87" t="str">
        <f t="shared" ca="1" si="301"/>
        <v>01-Allan-Hancock_171211155522</v>
      </c>
      <c r="W558" s="87" t="str">
        <f t="shared" ca="1" si="301"/>
        <v>Copy of aebg_consortiumexpenditures_160722.xlsm</v>
      </c>
      <c r="X558" s="93"/>
      <c r="Y558" s="93"/>
      <c r="Z558" s="57"/>
      <c r="AA558" s="57"/>
      <c r="AB558" s="57"/>
      <c r="AC558" s="57"/>
    </row>
    <row r="559" spans="1:29" thickTop="1" x14ac:dyDescent="0.25">
      <c r="B559" s="8" t="s">
        <v>11</v>
      </c>
      <c r="C559" s="9"/>
      <c r="D559" s="96">
        <f t="shared" ref="D559:I559" si="303">SUM(D551:D558)</f>
        <v>0</v>
      </c>
      <c r="E559" s="96">
        <f t="shared" si="303"/>
        <v>0</v>
      </c>
      <c r="F559" s="102">
        <f t="shared" si="303"/>
        <v>0</v>
      </c>
      <c r="G559" s="96">
        <f t="shared" si="303"/>
        <v>0</v>
      </c>
      <c r="H559" s="96">
        <f t="shared" si="303"/>
        <v>0</v>
      </c>
      <c r="I559" s="102">
        <f t="shared" si="303"/>
        <v>0</v>
      </c>
      <c r="J559" s="114">
        <f t="shared" si="300"/>
        <v>0</v>
      </c>
      <c r="K559" s="30"/>
      <c r="L559" s="124"/>
      <c r="M559" s="124"/>
      <c r="N559" s="124"/>
      <c r="O559" s="124"/>
      <c r="P559" s="124"/>
      <c r="Q559" s="124"/>
      <c r="R559" s="124"/>
      <c r="S559" s="11" t="s">
        <v>1067</v>
      </c>
      <c r="T559" s="89"/>
      <c r="U559" s="87"/>
      <c r="V559" s="87"/>
      <c r="W559" s="87"/>
      <c r="X559" s="93"/>
      <c r="Y559" s="93"/>
      <c r="Z559" s="57"/>
      <c r="AA559" s="57"/>
      <c r="AB559" s="57"/>
      <c r="AC559" s="57"/>
    </row>
    <row r="561" spans="1:29" ht="30.6" thickBot="1" x14ac:dyDescent="0.35">
      <c r="M561" s="24"/>
      <c r="N561" s="24"/>
      <c r="O561" s="113"/>
      <c r="P561" s="113"/>
      <c r="Q561" s="107" t="s">
        <v>1063</v>
      </c>
      <c r="R561" s="107" t="s">
        <v>1064</v>
      </c>
      <c r="S561" s="107" t="s">
        <v>1065</v>
      </c>
    </row>
    <row r="562" spans="1:29" ht="28.2" x14ac:dyDescent="0.25">
      <c r="A562" s="76" t="s">
        <v>1027</v>
      </c>
      <c r="B562" s="21" t="str">
        <f>IFERROR(VLOOKUP(15,Sheet1!F:G,2,FALSE),"")</f>
        <v/>
      </c>
      <c r="C562" s="21"/>
      <c r="D562" s="103"/>
      <c r="E562" s="103"/>
      <c r="F562" s="103"/>
      <c r="G562" s="18"/>
      <c r="M562" s="24"/>
      <c r="N562" s="24"/>
      <c r="O562" s="155" t="s">
        <v>56</v>
      </c>
      <c r="P562" s="155"/>
      <c r="Q562" s="108" t="str">
        <f>R562</f>
        <v/>
      </c>
      <c r="R562" s="108" t="str">
        <f>IFERROR(INDEX(Sheet1!H:H,MATCH(U570,Sheet1!E:E,0)),"")</f>
        <v/>
      </c>
      <c r="S562" s="108" t="str">
        <f>IFERROR(INDEX(Sheet1!J:J,MATCH(U570,Sheet1!E:E,0)),"")</f>
        <v/>
      </c>
      <c r="X562" s="93"/>
      <c r="Y562" s="93"/>
      <c r="Z562" s="57"/>
      <c r="AA562" s="57"/>
      <c r="AB562" s="57"/>
      <c r="AC562" s="57"/>
    </row>
    <row r="563" spans="1:29" ht="25.95" customHeight="1" x14ac:dyDescent="0.25">
      <c r="B563" s="12"/>
      <c r="D563" s="11"/>
      <c r="E563" s="11"/>
      <c r="F563" s="11"/>
      <c r="G563" s="11"/>
      <c r="M563" s="24"/>
      <c r="N563" s="24"/>
      <c r="O563" s="156" t="s">
        <v>2</v>
      </c>
      <c r="P563" s="156"/>
      <c r="Q563" s="109" t="e">
        <f>IF(Q562=F577," - ",IF(Q562-F577&gt;0,TEXT(Q562-F577,"$#,###")&amp;" ▼",TEXT(ABS(Q562-F577),"$#,###")&amp;" ▲"))</f>
        <v>#VALUE!</v>
      </c>
      <c r="R563" s="109" t="e">
        <f>IF(I577=R562," - ",IF(R562-I577&gt;0,TEXT(R562-I577,"$#,###")&amp;" ▼",TEXT(ABS(R562-I577),"$#,###")&amp;" ▲"))</f>
        <v>#VALUE!</v>
      </c>
      <c r="S563" s="109" t="e">
        <f>IF(L577=S562," - ",IF(S562-L577&gt;0,TEXT(S562-L577,"$#,###")&amp;" ▼",TEXT(ABS(S562-L577),"$#,###")&amp;" ▲"))</f>
        <v>#VALUE!</v>
      </c>
      <c r="X563" s="93"/>
      <c r="Y563" s="93"/>
      <c r="Z563" s="57"/>
      <c r="AA563" s="57"/>
      <c r="AB563" s="57"/>
      <c r="AC563" s="57"/>
    </row>
    <row r="564" spans="1:29" ht="25.95" customHeight="1" x14ac:dyDescent="0.25">
      <c r="B564" s="7"/>
      <c r="C564" s="152" t="str">
        <f>IF(ISNA(Sheet1!B574),"Please select from the list of member agencies affiliated with the selected Consortium","")</f>
        <v/>
      </c>
      <c r="D564" s="152"/>
      <c r="E564" s="152"/>
      <c r="F564" s="152"/>
      <c r="G564" s="152"/>
      <c r="H564" s="31"/>
      <c r="I564" s="31"/>
      <c r="J564" s="31"/>
      <c r="K564" s="31"/>
      <c r="L564" s="13"/>
      <c r="M564" s="24"/>
      <c r="N564" s="24"/>
      <c r="O564" s="156" t="s">
        <v>12</v>
      </c>
      <c r="P564" s="156"/>
      <c r="Q564" s="109" t="e">
        <f>IF(F585=Q562," - ",IF(Q562-F585&gt;0,TEXT(Q562-F585,"$#,###")&amp;" ▼",TEXT(ABS(Q562-F585),"$#,###")&amp;" ▲"))</f>
        <v>#VALUE!</v>
      </c>
      <c r="R564" s="109" t="e">
        <f>IF(I585=R562," - ",IF(R562-I585&gt;0,TEXT(R562-I585,"$#,###")&amp;" ▼",TEXT(ABS(R562-I585),"$#,###")&amp;" ▲"))</f>
        <v>#VALUE!</v>
      </c>
      <c r="S564" s="109" t="e">
        <f>IF(L585=S562," - ",IF(S562-L585&gt;0,TEXT(S562-L585,"$#,###")&amp;" ▼",TEXT(ABS(S562-L585),"$#,###")&amp;" ▲"))</f>
        <v>#VALUE!</v>
      </c>
      <c r="U564" s="81"/>
      <c r="V564" s="81"/>
      <c r="W564" s="81"/>
      <c r="X564" s="93"/>
      <c r="Y564" s="93"/>
      <c r="Z564" s="57"/>
      <c r="AA564" s="57"/>
      <c r="AB564" s="57"/>
      <c r="AC564" s="57"/>
    </row>
    <row r="565" spans="1:29" ht="25.95" customHeight="1" x14ac:dyDescent="0.25">
      <c r="B565" s="7"/>
      <c r="C565" s="48"/>
      <c r="D565" s="71"/>
      <c r="E565" s="71"/>
      <c r="F565" s="71"/>
      <c r="G565" s="71"/>
      <c r="H565" s="31"/>
      <c r="I565" s="31"/>
      <c r="J565" s="31"/>
      <c r="K565" s="31"/>
      <c r="L565" s="13"/>
      <c r="M565" s="24"/>
      <c r="N565" s="24"/>
      <c r="O565" s="154" t="s">
        <v>1052</v>
      </c>
      <c r="P565" s="154"/>
      <c r="Q565" s="110" t="e">
        <f>IF(F596=Q562," - ",IF(Q562-F596&gt;0,TEXT(Q562-F596,"$#,###")&amp;" ▼",TEXT(ABS(Q562-F596),"$#,###")&amp;" ▲"))</f>
        <v>#VALUE!</v>
      </c>
      <c r="R565" s="110" t="e">
        <f>IF(I596=R562," - ",IF(R562-I596&gt;0,TEXT(R562-I596,"$#,###")&amp;" ▼",TEXT(ABS(R562-I596),"$#,###")&amp;" ▲"))</f>
        <v>#VALUE!</v>
      </c>
      <c r="S565" s="110"/>
      <c r="U565" s="81"/>
      <c r="V565" s="81"/>
      <c r="W565" s="81"/>
      <c r="X565" s="93"/>
      <c r="Y565" s="93"/>
      <c r="Z565" s="57"/>
      <c r="AA565" s="57"/>
      <c r="AB565" s="57"/>
      <c r="AC565" s="57"/>
    </row>
    <row r="566" spans="1:29" ht="15" x14ac:dyDescent="0.25">
      <c r="U566" s="81"/>
      <c r="V566" s="81"/>
      <c r="W566" s="81"/>
      <c r="X566" s="93"/>
      <c r="Y566" s="93"/>
      <c r="Z566" s="57"/>
      <c r="AA566" s="57"/>
      <c r="AB566" s="57"/>
      <c r="AC566" s="57"/>
    </row>
    <row r="567" spans="1:29" ht="18" customHeight="1" x14ac:dyDescent="0.25">
      <c r="B567" s="14"/>
      <c r="D567" s="137" t="s">
        <v>60</v>
      </c>
      <c r="E567" s="138"/>
      <c r="F567" s="138"/>
      <c r="G567" s="138"/>
      <c r="H567" s="138"/>
      <c r="I567" s="138"/>
      <c r="J567" s="139"/>
      <c r="K567" s="27"/>
      <c r="L567" s="126" t="s">
        <v>67</v>
      </c>
      <c r="M567" s="127"/>
      <c r="N567" s="127"/>
      <c r="O567" s="127"/>
      <c r="P567" s="127"/>
      <c r="Q567" s="127"/>
      <c r="R567" s="127"/>
      <c r="S567" s="128"/>
      <c r="U567" s="81"/>
      <c r="V567" s="81"/>
      <c r="W567" s="81"/>
      <c r="X567" s="93"/>
      <c r="Y567" s="93"/>
      <c r="Z567" s="57"/>
      <c r="AA567" s="57"/>
      <c r="AB567" s="57"/>
      <c r="AC567" s="57"/>
    </row>
    <row r="568" spans="1:29" ht="15" x14ac:dyDescent="0.25">
      <c r="A568" s="15"/>
      <c r="B568" s="17"/>
      <c r="C568" s="17"/>
      <c r="D568" s="140" t="s">
        <v>1053</v>
      </c>
      <c r="E568" s="140"/>
      <c r="F568" s="140"/>
      <c r="G568" s="140" t="s">
        <v>1054</v>
      </c>
      <c r="H568" s="140"/>
      <c r="I568" s="140"/>
      <c r="J568" s="141" t="s">
        <v>1055</v>
      </c>
      <c r="K568" s="28"/>
      <c r="L568" s="129"/>
      <c r="M568" s="130"/>
      <c r="N568" s="130"/>
      <c r="O568" s="130"/>
      <c r="P568" s="130"/>
      <c r="Q568" s="130"/>
      <c r="R568" s="130"/>
      <c r="S568" s="131"/>
      <c r="T568" s="83"/>
      <c r="U568" s="84"/>
      <c r="V568" s="84"/>
      <c r="W568" s="84"/>
      <c r="X568" s="93"/>
      <c r="Y568" s="93"/>
      <c r="Z568" s="57"/>
      <c r="AA568" s="57"/>
      <c r="AB568" s="57"/>
      <c r="AC568" s="57"/>
    </row>
    <row r="569" spans="1:29" ht="28.2" thickBot="1" x14ac:dyDescent="0.3">
      <c r="A569" s="32"/>
      <c r="B569" s="133" t="s">
        <v>2</v>
      </c>
      <c r="C569" s="134"/>
      <c r="D569" s="49" t="s">
        <v>13</v>
      </c>
      <c r="E569" s="49" t="s">
        <v>14</v>
      </c>
      <c r="F569" s="50" t="s">
        <v>11</v>
      </c>
      <c r="G569" s="49" t="s">
        <v>13</v>
      </c>
      <c r="H569" s="49" t="s">
        <v>14</v>
      </c>
      <c r="I569" s="50" t="s">
        <v>11</v>
      </c>
      <c r="J569" s="142"/>
      <c r="K569" s="28"/>
      <c r="L569" s="51" t="s">
        <v>15</v>
      </c>
      <c r="M569" s="51" t="s">
        <v>16</v>
      </c>
      <c r="N569" s="51" t="s">
        <v>17</v>
      </c>
      <c r="O569" s="51" t="s">
        <v>18</v>
      </c>
      <c r="P569" s="51" t="s">
        <v>19</v>
      </c>
      <c r="Q569" s="51" t="s">
        <v>20</v>
      </c>
      <c r="R569" s="51" t="s">
        <v>1062</v>
      </c>
      <c r="S569" s="72" t="s">
        <v>11</v>
      </c>
      <c r="T569" s="89"/>
      <c r="U569" s="87"/>
      <c r="V569" s="87"/>
      <c r="W569" s="87"/>
      <c r="X569" s="93"/>
      <c r="Y569" s="93"/>
      <c r="Z569" s="57"/>
      <c r="AA569" s="57"/>
      <c r="AB569" s="57"/>
      <c r="AC569" s="57"/>
    </row>
    <row r="570" spans="1:29" ht="16.05" customHeight="1" x14ac:dyDescent="0.25">
      <c r="A570" s="33" t="str">
        <f t="shared" ref="A570:A576" si="304">$B$4</f>
        <v>01 Allan Hancock</v>
      </c>
      <c r="B570" s="143" t="s">
        <v>1</v>
      </c>
      <c r="C570" s="144"/>
      <c r="D570" s="1">
        <v>0</v>
      </c>
      <c r="E570" s="1">
        <v>0</v>
      </c>
      <c r="F570" s="99">
        <f>SUM(D570:E570)</f>
        <v>0</v>
      </c>
      <c r="G570" s="1">
        <v>0</v>
      </c>
      <c r="H570" s="1">
        <v>0</v>
      </c>
      <c r="I570" s="99">
        <f>SUM(G570:H570)</f>
        <v>0</v>
      </c>
      <c r="J570" s="114">
        <f>IF(F570-I570=0,0,IF(F570-I570&gt;0,TEXT(ABS(F570-I570),"$#,###")&amp;" ▼",TEXT(ABS(F570-I570),"$#,###")&amp;" ▲"))</f>
        <v>0</v>
      </c>
      <c r="K570" s="28" t="s">
        <v>2</v>
      </c>
      <c r="L570" s="1">
        <v>0</v>
      </c>
      <c r="M570" s="1">
        <v>0</v>
      </c>
      <c r="N570" s="1">
        <v>0</v>
      </c>
      <c r="O570" s="1">
        <v>0</v>
      </c>
      <c r="P570" s="1">
        <v>0</v>
      </c>
      <c r="Q570" s="1">
        <v>0</v>
      </c>
      <c r="R570" s="1">
        <v>0</v>
      </c>
      <c r="S570" s="94">
        <f t="shared" ref="S570:S576" si="305">SUM(L570:R570)</f>
        <v>0</v>
      </c>
      <c r="T570" s="85" t="str">
        <f>B562</f>
        <v/>
      </c>
      <c r="U570" s="86" t="e">
        <f>INDEX(Sheet1!E:E,MATCH($B$4&amp;B562,Sheet1!D:D,0))</f>
        <v>#N/A</v>
      </c>
      <c r="V570" s="87" t="str">
        <f ca="1">Sheet1!$B$8</f>
        <v>01-Allan-Hancock_171211155522</v>
      </c>
      <c r="W570" s="87" t="str">
        <f ca="1">Sheet1!$B$10</f>
        <v>Copy of aebg_consortiumexpenditures_160722.xlsm</v>
      </c>
      <c r="X570" s="93"/>
      <c r="Y570" s="93"/>
      <c r="Z570" s="57"/>
      <c r="AA570" s="57"/>
      <c r="AB570" s="57"/>
      <c r="AC570" s="57"/>
    </row>
    <row r="571" spans="1:29" ht="16.05" customHeight="1" x14ac:dyDescent="0.25">
      <c r="A571" s="33" t="str">
        <f t="shared" si="304"/>
        <v>01 Allan Hancock</v>
      </c>
      <c r="B571" s="135" t="s">
        <v>5</v>
      </c>
      <c r="C571" s="136"/>
      <c r="D571" s="2">
        <v>0</v>
      </c>
      <c r="E571" s="2">
        <v>0</v>
      </c>
      <c r="F571" s="100">
        <f t="shared" ref="F571:F576" si="306">SUM(D571:E571)</f>
        <v>0</v>
      </c>
      <c r="G571" s="2">
        <v>0</v>
      </c>
      <c r="H571" s="2">
        <v>0</v>
      </c>
      <c r="I571" s="100">
        <f t="shared" ref="I571:I576" si="307">SUM(G571:H571)</f>
        <v>0</v>
      </c>
      <c r="J571" s="114">
        <f t="shared" ref="J571:J576" si="308">IF(F571-I571=0,0,IF(F571-I571&gt;0,TEXT(ABS(F571-I571),"$#,###")&amp;" ▼",TEXT(ABS(F571-I571),"$#,###")&amp;" ▲"))</f>
        <v>0</v>
      </c>
      <c r="K571" s="28" t="s">
        <v>2</v>
      </c>
      <c r="L571" s="2">
        <v>0</v>
      </c>
      <c r="M571" s="2">
        <v>0</v>
      </c>
      <c r="N571" s="2">
        <v>0</v>
      </c>
      <c r="O571" s="2">
        <v>0</v>
      </c>
      <c r="P571" s="2">
        <v>0</v>
      </c>
      <c r="Q571" s="2">
        <v>0</v>
      </c>
      <c r="R571" s="2">
        <v>0</v>
      </c>
      <c r="S571" s="94">
        <f t="shared" si="305"/>
        <v>0</v>
      </c>
      <c r="T571" s="89" t="str">
        <f t="shared" ref="T571:U576" si="309">T570</f>
        <v/>
      </c>
      <c r="U571" s="87" t="e">
        <f t="shared" si="309"/>
        <v>#N/A</v>
      </c>
      <c r="V571" s="87" t="str">
        <f ca="1">Sheet1!$B$8</f>
        <v>01-Allan-Hancock_171211155522</v>
      </c>
      <c r="W571" s="87" t="str">
        <f ca="1">Sheet1!$B$10</f>
        <v>Copy of aebg_consortiumexpenditures_160722.xlsm</v>
      </c>
      <c r="X571" s="93"/>
      <c r="Y571" s="93"/>
      <c r="Z571" s="57"/>
      <c r="AA571" s="57"/>
      <c r="AB571" s="57"/>
      <c r="AC571" s="57"/>
    </row>
    <row r="572" spans="1:29" ht="16.05" customHeight="1" x14ac:dyDescent="0.25">
      <c r="A572" s="33" t="str">
        <f t="shared" si="304"/>
        <v>01 Allan Hancock</v>
      </c>
      <c r="B572" s="135" t="s">
        <v>6</v>
      </c>
      <c r="C572" s="136"/>
      <c r="D572" s="2">
        <v>0</v>
      </c>
      <c r="E572" s="2">
        <v>0</v>
      </c>
      <c r="F572" s="100">
        <f t="shared" si="306"/>
        <v>0</v>
      </c>
      <c r="G572" s="2">
        <v>0</v>
      </c>
      <c r="H572" s="2">
        <v>0</v>
      </c>
      <c r="I572" s="100">
        <f t="shared" si="307"/>
        <v>0</v>
      </c>
      <c r="J572" s="114">
        <f t="shared" si="308"/>
        <v>0</v>
      </c>
      <c r="K572" s="28" t="s">
        <v>2</v>
      </c>
      <c r="L572" s="2">
        <v>0</v>
      </c>
      <c r="M572" s="2">
        <v>0</v>
      </c>
      <c r="N572" s="2">
        <v>0</v>
      </c>
      <c r="O572" s="2">
        <v>0</v>
      </c>
      <c r="P572" s="2">
        <v>0</v>
      </c>
      <c r="Q572" s="2">
        <v>0</v>
      </c>
      <c r="R572" s="2">
        <v>0</v>
      </c>
      <c r="S572" s="94">
        <f t="shared" si="305"/>
        <v>0</v>
      </c>
      <c r="T572" s="89" t="str">
        <f t="shared" si="309"/>
        <v/>
      </c>
      <c r="U572" s="87" t="e">
        <f t="shared" si="309"/>
        <v>#N/A</v>
      </c>
      <c r="V572" s="87" t="str">
        <f ca="1">Sheet1!$B$8</f>
        <v>01-Allan-Hancock_171211155522</v>
      </c>
      <c r="W572" s="87" t="str">
        <f ca="1">Sheet1!$B$10</f>
        <v>Copy of aebg_consortiumexpenditures_160722.xlsm</v>
      </c>
      <c r="X572" s="93"/>
      <c r="Y572" s="93"/>
      <c r="Z572" s="57"/>
      <c r="AA572" s="57"/>
      <c r="AB572" s="57"/>
      <c r="AC572" s="57"/>
    </row>
    <row r="573" spans="1:29" ht="16.05" customHeight="1" x14ac:dyDescent="0.25">
      <c r="A573" s="33" t="str">
        <f t="shared" si="304"/>
        <v>01 Allan Hancock</v>
      </c>
      <c r="B573" s="135" t="s">
        <v>7</v>
      </c>
      <c r="C573" s="136"/>
      <c r="D573" s="2">
        <v>0</v>
      </c>
      <c r="E573" s="2">
        <v>0</v>
      </c>
      <c r="F573" s="100">
        <f t="shared" si="306"/>
        <v>0</v>
      </c>
      <c r="G573" s="2">
        <v>0</v>
      </c>
      <c r="H573" s="2">
        <v>0</v>
      </c>
      <c r="I573" s="100">
        <f t="shared" si="307"/>
        <v>0</v>
      </c>
      <c r="J573" s="114">
        <f t="shared" si="308"/>
        <v>0</v>
      </c>
      <c r="K573" s="28" t="s">
        <v>2</v>
      </c>
      <c r="L573" s="2">
        <v>0</v>
      </c>
      <c r="M573" s="2">
        <v>0</v>
      </c>
      <c r="N573" s="2">
        <v>0</v>
      </c>
      <c r="O573" s="2">
        <v>0</v>
      </c>
      <c r="P573" s="2">
        <v>0</v>
      </c>
      <c r="Q573" s="2">
        <v>0</v>
      </c>
      <c r="R573" s="2">
        <v>0</v>
      </c>
      <c r="S573" s="94">
        <f t="shared" si="305"/>
        <v>0</v>
      </c>
      <c r="T573" s="89" t="str">
        <f t="shared" si="309"/>
        <v/>
      </c>
      <c r="U573" s="87" t="e">
        <f t="shared" si="309"/>
        <v>#N/A</v>
      </c>
      <c r="V573" s="87" t="str">
        <f ca="1">Sheet1!$B$8</f>
        <v>01-Allan-Hancock_171211155522</v>
      </c>
      <c r="W573" s="87" t="str">
        <f ca="1">Sheet1!$B$10</f>
        <v>Copy of aebg_consortiumexpenditures_160722.xlsm</v>
      </c>
      <c r="X573" s="93"/>
      <c r="Y573" s="93"/>
      <c r="Z573" s="57"/>
      <c r="AA573" s="57"/>
      <c r="AB573" s="57"/>
      <c r="AC573" s="57"/>
    </row>
    <row r="574" spans="1:29" ht="16.05" customHeight="1" x14ac:dyDescent="0.25">
      <c r="A574" s="33" t="str">
        <f t="shared" si="304"/>
        <v>01 Allan Hancock</v>
      </c>
      <c r="B574" s="135" t="s">
        <v>8</v>
      </c>
      <c r="C574" s="136"/>
      <c r="D574" s="2">
        <v>0</v>
      </c>
      <c r="E574" s="2">
        <v>0</v>
      </c>
      <c r="F574" s="100">
        <f t="shared" si="306"/>
        <v>0</v>
      </c>
      <c r="G574" s="2">
        <v>0</v>
      </c>
      <c r="H574" s="2">
        <v>0</v>
      </c>
      <c r="I574" s="100">
        <f t="shared" si="307"/>
        <v>0</v>
      </c>
      <c r="J574" s="114">
        <f t="shared" si="308"/>
        <v>0</v>
      </c>
      <c r="K574" s="28" t="s">
        <v>2</v>
      </c>
      <c r="L574" s="2">
        <v>0</v>
      </c>
      <c r="M574" s="2">
        <v>0</v>
      </c>
      <c r="N574" s="2">
        <v>0</v>
      </c>
      <c r="O574" s="2">
        <v>0</v>
      </c>
      <c r="P574" s="2">
        <v>0</v>
      </c>
      <c r="Q574" s="2">
        <v>0</v>
      </c>
      <c r="R574" s="2">
        <v>0</v>
      </c>
      <c r="S574" s="94">
        <f t="shared" si="305"/>
        <v>0</v>
      </c>
      <c r="T574" s="89" t="str">
        <f t="shared" si="309"/>
        <v/>
      </c>
      <c r="U574" s="87" t="e">
        <f t="shared" si="309"/>
        <v>#N/A</v>
      </c>
      <c r="V574" s="87" t="str">
        <f ca="1">Sheet1!$B$8</f>
        <v>01-Allan-Hancock_171211155522</v>
      </c>
      <c r="W574" s="87" t="str">
        <f ca="1">Sheet1!$B$10</f>
        <v>Copy of aebg_consortiumexpenditures_160722.xlsm</v>
      </c>
      <c r="X574" s="93"/>
      <c r="Y574" s="93"/>
      <c r="Z574" s="57"/>
      <c r="AA574" s="57"/>
      <c r="AB574" s="57"/>
      <c r="AC574" s="57"/>
    </row>
    <row r="575" spans="1:29" ht="16.05" customHeight="1" x14ac:dyDescent="0.25">
      <c r="A575" s="33" t="str">
        <f t="shared" si="304"/>
        <v>01 Allan Hancock</v>
      </c>
      <c r="B575" s="135" t="s">
        <v>9</v>
      </c>
      <c r="C575" s="136"/>
      <c r="D575" s="2">
        <v>0</v>
      </c>
      <c r="E575" s="2">
        <v>0</v>
      </c>
      <c r="F575" s="100">
        <f t="shared" si="306"/>
        <v>0</v>
      </c>
      <c r="G575" s="2">
        <v>0</v>
      </c>
      <c r="H575" s="2">
        <v>0</v>
      </c>
      <c r="I575" s="100">
        <f t="shared" si="307"/>
        <v>0</v>
      </c>
      <c r="J575" s="114">
        <f t="shared" si="308"/>
        <v>0</v>
      </c>
      <c r="K575" s="28" t="s">
        <v>2</v>
      </c>
      <c r="L575" s="2">
        <v>0</v>
      </c>
      <c r="M575" s="2">
        <v>0</v>
      </c>
      <c r="N575" s="2">
        <v>0</v>
      </c>
      <c r="O575" s="2">
        <v>0</v>
      </c>
      <c r="P575" s="2">
        <v>0</v>
      </c>
      <c r="Q575" s="2">
        <v>0</v>
      </c>
      <c r="R575" s="2">
        <v>0</v>
      </c>
      <c r="S575" s="94">
        <f t="shared" si="305"/>
        <v>0</v>
      </c>
      <c r="T575" s="89" t="str">
        <f t="shared" si="309"/>
        <v/>
      </c>
      <c r="U575" s="87" t="e">
        <f t="shared" si="309"/>
        <v>#N/A</v>
      </c>
      <c r="V575" s="87" t="str">
        <f ca="1">Sheet1!$B$8</f>
        <v>01-Allan-Hancock_171211155522</v>
      </c>
      <c r="W575" s="87" t="str">
        <f ca="1">Sheet1!$B$10</f>
        <v>Copy of aebg_consortiumexpenditures_160722.xlsm</v>
      </c>
      <c r="X575" s="93"/>
      <c r="Y575" s="93"/>
      <c r="Z575" s="57"/>
      <c r="AA575" s="57"/>
      <c r="AB575" s="57"/>
      <c r="AC575" s="57"/>
    </row>
    <row r="576" spans="1:29" ht="16.95" customHeight="1" thickBot="1" x14ac:dyDescent="0.3">
      <c r="A576" s="33" t="str">
        <f t="shared" si="304"/>
        <v>01 Allan Hancock</v>
      </c>
      <c r="B576" s="147" t="s">
        <v>10</v>
      </c>
      <c r="C576" s="148"/>
      <c r="D576" s="3">
        <v>0</v>
      </c>
      <c r="E576" s="4">
        <v>0</v>
      </c>
      <c r="F576" s="101">
        <f t="shared" si="306"/>
        <v>0</v>
      </c>
      <c r="G576" s="3">
        <v>0</v>
      </c>
      <c r="H576" s="4">
        <v>0</v>
      </c>
      <c r="I576" s="101">
        <f t="shared" si="307"/>
        <v>0</v>
      </c>
      <c r="J576" s="115">
        <f t="shared" si="308"/>
        <v>0</v>
      </c>
      <c r="K576" s="28" t="s">
        <v>2</v>
      </c>
      <c r="L576" s="3">
        <v>0</v>
      </c>
      <c r="M576" s="4">
        <v>0</v>
      </c>
      <c r="N576" s="3">
        <v>0</v>
      </c>
      <c r="O576" s="4">
        <v>0</v>
      </c>
      <c r="P576" s="3">
        <v>0</v>
      </c>
      <c r="Q576" s="4">
        <v>0</v>
      </c>
      <c r="R576" s="3">
        <v>0</v>
      </c>
      <c r="S576" s="95">
        <f t="shared" si="305"/>
        <v>0</v>
      </c>
      <c r="T576" s="89" t="str">
        <f t="shared" si="309"/>
        <v/>
      </c>
      <c r="U576" s="87" t="e">
        <f t="shared" si="309"/>
        <v>#N/A</v>
      </c>
      <c r="V576" s="87" t="str">
        <f ca="1">Sheet1!$B$8</f>
        <v>01-Allan-Hancock_171211155522</v>
      </c>
      <c r="W576" s="87" t="str">
        <f ca="1">Sheet1!$B$10</f>
        <v>Copy of aebg_consortiumexpenditures_160722.xlsm</v>
      </c>
      <c r="X576" s="93"/>
      <c r="Y576" s="93"/>
      <c r="Z576" s="57"/>
      <c r="AA576" s="57"/>
      <c r="AB576" s="57"/>
      <c r="AC576" s="57"/>
    </row>
    <row r="577" spans="1:29" thickTop="1" x14ac:dyDescent="0.25">
      <c r="A577" s="33"/>
      <c r="B577" s="149" t="s">
        <v>11</v>
      </c>
      <c r="C577" s="150"/>
      <c r="D577" s="96">
        <f t="shared" ref="D577:E577" si="310">SUM(D570:D576)</f>
        <v>0</v>
      </c>
      <c r="E577" s="96">
        <f t="shared" si="310"/>
        <v>0</v>
      </c>
      <c r="F577" s="102">
        <f>SUM(F570:F576)</f>
        <v>0</v>
      </c>
      <c r="G577" s="96">
        <f>SUM(G570:G576)</f>
        <v>0</v>
      </c>
      <c r="H577" s="96">
        <f>SUM(H570:H576)</f>
        <v>0</v>
      </c>
      <c r="I577" s="102">
        <f>SUM(I570:I576)</f>
        <v>0</v>
      </c>
      <c r="J577" s="114">
        <f>IF(F577-I577=0,0,IF(F577-I577&gt;0,TEXT(ABS(F577-I577),"$#,###")&amp;" ▼",TEXT(ABS(F577-I577),"$#,###")&amp;" ▲"))</f>
        <v>0</v>
      </c>
      <c r="K577" s="29"/>
      <c r="L577" s="96">
        <f t="shared" ref="L577:R577" si="311">SUM(L570:L576)</f>
        <v>0</v>
      </c>
      <c r="M577" s="96">
        <f t="shared" si="311"/>
        <v>0</v>
      </c>
      <c r="N577" s="96">
        <f t="shared" si="311"/>
        <v>0</v>
      </c>
      <c r="O577" s="96">
        <f t="shared" si="311"/>
        <v>0</v>
      </c>
      <c r="P577" s="96">
        <f t="shared" si="311"/>
        <v>0</v>
      </c>
      <c r="Q577" s="96">
        <f t="shared" si="311"/>
        <v>0</v>
      </c>
      <c r="R577" s="96">
        <f t="shared" si="311"/>
        <v>0</v>
      </c>
      <c r="S577" s="96">
        <f>SUM(S570:S576)</f>
        <v>0</v>
      </c>
      <c r="T577" s="89"/>
      <c r="U577" s="87"/>
      <c r="V577" s="87"/>
      <c r="W577" s="87"/>
      <c r="X577" s="93"/>
      <c r="Y577" s="93"/>
      <c r="Z577" s="57"/>
      <c r="AA577" s="57"/>
      <c r="AB577" s="57"/>
      <c r="AC577" s="57"/>
    </row>
    <row r="578" spans="1:29" ht="15" x14ac:dyDescent="0.25">
      <c r="A578" s="33"/>
      <c r="B578" s="5"/>
      <c r="C578" s="5"/>
      <c r="D578" s="6"/>
      <c r="E578" s="6"/>
      <c r="F578" s="6"/>
      <c r="G578" s="6"/>
      <c r="H578" s="6"/>
      <c r="I578" s="6"/>
      <c r="J578" s="116"/>
      <c r="K578" s="28"/>
      <c r="L578" s="6"/>
      <c r="M578" s="6"/>
      <c r="N578" s="6"/>
      <c r="O578" s="6"/>
      <c r="P578" s="6"/>
      <c r="Q578" s="6"/>
      <c r="R578" s="6"/>
      <c r="S578" s="6"/>
      <c r="T578" s="89"/>
      <c r="U578" s="87"/>
      <c r="V578" s="87"/>
      <c r="W578" s="87"/>
      <c r="X578" s="93"/>
      <c r="Y578" s="93"/>
      <c r="Z578" s="57"/>
      <c r="AA578" s="57"/>
      <c r="AB578" s="57"/>
      <c r="AC578" s="57"/>
    </row>
    <row r="579" spans="1:29" ht="28.2" thickBot="1" x14ac:dyDescent="0.3">
      <c r="A579" s="33"/>
      <c r="B579" s="133" t="s">
        <v>12</v>
      </c>
      <c r="C579" s="134"/>
      <c r="D579" s="51" t="s">
        <v>13</v>
      </c>
      <c r="E579" s="51" t="s">
        <v>14</v>
      </c>
      <c r="F579" s="52" t="s">
        <v>11</v>
      </c>
      <c r="G579" s="51" t="s">
        <v>13</v>
      </c>
      <c r="H579" s="51" t="s">
        <v>14</v>
      </c>
      <c r="I579" s="52" t="s">
        <v>11</v>
      </c>
      <c r="J579" s="117" t="s">
        <v>1055</v>
      </c>
      <c r="K579" s="28"/>
      <c r="L579" s="51" t="s">
        <v>15</v>
      </c>
      <c r="M579" s="51" t="s">
        <v>16</v>
      </c>
      <c r="N579" s="51" t="s">
        <v>17</v>
      </c>
      <c r="O579" s="51" t="s">
        <v>18</v>
      </c>
      <c r="P579" s="51" t="s">
        <v>19</v>
      </c>
      <c r="Q579" s="51" t="s">
        <v>20</v>
      </c>
      <c r="R579" s="51" t="s">
        <v>1062</v>
      </c>
      <c r="S579" s="72" t="s">
        <v>11</v>
      </c>
      <c r="T579" s="89"/>
      <c r="U579" s="87"/>
      <c r="V579" s="87"/>
      <c r="W579" s="87"/>
      <c r="X579" s="93"/>
      <c r="Y579" s="93"/>
      <c r="Z579" s="57"/>
      <c r="AA579" s="57"/>
      <c r="AB579" s="57"/>
      <c r="AC579" s="57"/>
    </row>
    <row r="580" spans="1:29" ht="16.05" customHeight="1" x14ac:dyDescent="0.25">
      <c r="A580" s="33" t="str">
        <f>$B$4</f>
        <v>01 Allan Hancock</v>
      </c>
      <c r="B580" s="143" t="s">
        <v>21</v>
      </c>
      <c r="C580" s="144"/>
      <c r="D580" s="1">
        <v>0</v>
      </c>
      <c r="E580" s="1">
        <v>0</v>
      </c>
      <c r="F580" s="99">
        <f>SUM(D580:E580)</f>
        <v>0</v>
      </c>
      <c r="G580" s="1">
        <v>0</v>
      </c>
      <c r="H580" s="1">
        <v>0</v>
      </c>
      <c r="I580" s="99">
        <f>SUM(G580:H580)</f>
        <v>0</v>
      </c>
      <c r="J580" s="114">
        <f>IF(F580-I580=0,0,IF(F580-I580&gt;0,TEXT(ABS(F580-I580),"$#,###")&amp;" ▼",TEXT(ABS(F580-I580),"$#,###")&amp;" ▲"))</f>
        <v>0</v>
      </c>
      <c r="K580" s="28" t="s">
        <v>12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0</v>
      </c>
      <c r="S580" s="97">
        <f>SUM(L580:R580)</f>
        <v>0</v>
      </c>
      <c r="T580" s="89" t="str">
        <f>T576</f>
        <v/>
      </c>
      <c r="U580" s="87" t="e">
        <f>U576</f>
        <v>#N/A</v>
      </c>
      <c r="V580" s="87" t="str">
        <f ca="1">V576</f>
        <v>01-Allan-Hancock_171211155522</v>
      </c>
      <c r="W580" s="87" t="str">
        <f ca="1">W576</f>
        <v>Copy of aebg_consortiumexpenditures_160722.xlsm</v>
      </c>
      <c r="X580" s="93"/>
      <c r="Y580" s="93"/>
      <c r="Z580" s="57"/>
      <c r="AA580" s="57"/>
      <c r="AB580" s="57"/>
      <c r="AC580" s="57"/>
    </row>
    <row r="581" spans="1:29" ht="16.05" customHeight="1" x14ac:dyDescent="0.25">
      <c r="A581" s="33" t="str">
        <f>$B$4</f>
        <v>01 Allan Hancock</v>
      </c>
      <c r="B581" s="135" t="s">
        <v>22</v>
      </c>
      <c r="C581" s="136"/>
      <c r="D581" s="2">
        <v>0</v>
      </c>
      <c r="E581" s="2">
        <v>0</v>
      </c>
      <c r="F581" s="99">
        <f t="shared" ref="F581:F584" si="312">SUM(D581:E581)</f>
        <v>0</v>
      </c>
      <c r="G581" s="2">
        <v>0</v>
      </c>
      <c r="H581" s="2">
        <v>0</v>
      </c>
      <c r="I581" s="100">
        <f t="shared" ref="I581:I584" si="313">SUM(G581:H581)</f>
        <v>0</v>
      </c>
      <c r="J581" s="114">
        <f t="shared" ref="J581:J585" si="314">IF(F581-I581=0,0,IF(F581-I581&gt;0,TEXT(ABS(F581-I581),"$#,###")&amp;" ▼",TEXT(ABS(F581-I581),"$#,###")&amp;" ▲"))</f>
        <v>0</v>
      </c>
      <c r="K581" s="28" t="s">
        <v>12</v>
      </c>
      <c r="L581" s="2">
        <v>0</v>
      </c>
      <c r="M581" s="2">
        <v>0</v>
      </c>
      <c r="N581" s="2">
        <v>0</v>
      </c>
      <c r="O581" s="2">
        <v>0</v>
      </c>
      <c r="P581" s="2">
        <v>0</v>
      </c>
      <c r="Q581" s="2">
        <v>0</v>
      </c>
      <c r="R581" s="2">
        <v>0</v>
      </c>
      <c r="S581" s="94">
        <f>SUM(L581:R581)</f>
        <v>0</v>
      </c>
      <c r="T581" s="89" t="str">
        <f t="shared" ref="T581:W584" si="315">T580</f>
        <v/>
      </c>
      <c r="U581" s="87" t="e">
        <f t="shared" si="315"/>
        <v>#N/A</v>
      </c>
      <c r="V581" s="87" t="str">
        <f t="shared" ca="1" si="315"/>
        <v>01-Allan-Hancock_171211155522</v>
      </c>
      <c r="W581" s="87" t="str">
        <f t="shared" ca="1" si="315"/>
        <v>Copy of aebg_consortiumexpenditures_160722.xlsm</v>
      </c>
      <c r="X581" s="93"/>
      <c r="Y581" s="93"/>
      <c r="Z581" s="57"/>
      <c r="AA581" s="57"/>
      <c r="AB581" s="57"/>
      <c r="AC581" s="57"/>
    </row>
    <row r="582" spans="1:29" ht="16.05" customHeight="1" x14ac:dyDescent="0.25">
      <c r="A582" s="33" t="str">
        <f>$B$4</f>
        <v>01 Allan Hancock</v>
      </c>
      <c r="B582" s="135" t="s">
        <v>23</v>
      </c>
      <c r="C582" s="136"/>
      <c r="D582" s="2">
        <v>0</v>
      </c>
      <c r="E582" s="2">
        <v>0</v>
      </c>
      <c r="F582" s="99">
        <f t="shared" si="312"/>
        <v>0</v>
      </c>
      <c r="G582" s="2">
        <v>0</v>
      </c>
      <c r="H582" s="2">
        <v>0</v>
      </c>
      <c r="I582" s="100">
        <f t="shared" si="313"/>
        <v>0</v>
      </c>
      <c r="J582" s="114">
        <f t="shared" si="314"/>
        <v>0</v>
      </c>
      <c r="K582" s="28" t="s">
        <v>12</v>
      </c>
      <c r="L582" s="2">
        <v>0</v>
      </c>
      <c r="M582" s="2">
        <v>0</v>
      </c>
      <c r="N582" s="2">
        <v>0</v>
      </c>
      <c r="O582" s="2">
        <v>0</v>
      </c>
      <c r="P582" s="2">
        <v>0</v>
      </c>
      <c r="Q582" s="2">
        <v>0</v>
      </c>
      <c r="R582" s="2">
        <v>0</v>
      </c>
      <c r="S582" s="94">
        <f>SUM(L582:R582)</f>
        <v>0</v>
      </c>
      <c r="T582" s="89" t="str">
        <f t="shared" si="315"/>
        <v/>
      </c>
      <c r="U582" s="87" t="e">
        <f t="shared" si="315"/>
        <v>#N/A</v>
      </c>
      <c r="V582" s="87" t="str">
        <f t="shared" ca="1" si="315"/>
        <v>01-Allan-Hancock_171211155522</v>
      </c>
      <c r="W582" s="87" t="str">
        <f t="shared" ca="1" si="315"/>
        <v>Copy of aebg_consortiumexpenditures_160722.xlsm</v>
      </c>
      <c r="X582" s="93"/>
      <c r="Y582" s="93"/>
      <c r="Z582" s="57"/>
      <c r="AA582" s="57"/>
      <c r="AB582" s="57"/>
      <c r="AC582" s="57"/>
    </row>
    <row r="583" spans="1:29" ht="16.05" customHeight="1" x14ac:dyDescent="0.25">
      <c r="A583" s="33" t="str">
        <f>$B$4</f>
        <v>01 Allan Hancock</v>
      </c>
      <c r="B583" s="135" t="s">
        <v>24</v>
      </c>
      <c r="C583" s="136"/>
      <c r="D583" s="2">
        <v>0</v>
      </c>
      <c r="E583" s="2">
        <v>0</v>
      </c>
      <c r="F583" s="99">
        <f t="shared" si="312"/>
        <v>0</v>
      </c>
      <c r="G583" s="2">
        <v>0</v>
      </c>
      <c r="H583" s="2">
        <v>0</v>
      </c>
      <c r="I583" s="100">
        <f t="shared" si="313"/>
        <v>0</v>
      </c>
      <c r="J583" s="114">
        <f t="shared" si="314"/>
        <v>0</v>
      </c>
      <c r="K583" s="28" t="s">
        <v>12</v>
      </c>
      <c r="L583" s="2">
        <v>0</v>
      </c>
      <c r="M583" s="2">
        <v>0</v>
      </c>
      <c r="N583" s="2">
        <v>0</v>
      </c>
      <c r="O583" s="2">
        <v>0</v>
      </c>
      <c r="P583" s="2">
        <v>0</v>
      </c>
      <c r="Q583" s="2">
        <v>0</v>
      </c>
      <c r="R583" s="2">
        <v>0</v>
      </c>
      <c r="S583" s="94">
        <f>SUM(L583:R583)</f>
        <v>0</v>
      </c>
      <c r="T583" s="89" t="str">
        <f t="shared" si="315"/>
        <v/>
      </c>
      <c r="U583" s="87" t="e">
        <f t="shared" si="315"/>
        <v>#N/A</v>
      </c>
      <c r="V583" s="87" t="str">
        <f t="shared" ca="1" si="315"/>
        <v>01-Allan-Hancock_171211155522</v>
      </c>
      <c r="W583" s="87" t="str">
        <f t="shared" ca="1" si="315"/>
        <v>Copy of aebg_consortiumexpenditures_160722.xlsm</v>
      </c>
      <c r="X583" s="93"/>
      <c r="Y583" s="93"/>
      <c r="Z583" s="57"/>
      <c r="AA583" s="57"/>
      <c r="AB583" s="57"/>
      <c r="AC583" s="57"/>
    </row>
    <row r="584" spans="1:29" ht="16.95" customHeight="1" thickBot="1" x14ac:dyDescent="0.3">
      <c r="A584" s="33" t="str">
        <f>$B$4</f>
        <v>01 Allan Hancock</v>
      </c>
      <c r="B584" s="135" t="s">
        <v>25</v>
      </c>
      <c r="C584" s="136"/>
      <c r="D584" s="3">
        <v>0</v>
      </c>
      <c r="E584" s="4">
        <v>0</v>
      </c>
      <c r="F584" s="101">
        <f t="shared" si="312"/>
        <v>0</v>
      </c>
      <c r="G584" s="3">
        <v>0</v>
      </c>
      <c r="H584" s="4">
        <v>0</v>
      </c>
      <c r="I584" s="101">
        <f t="shared" si="313"/>
        <v>0</v>
      </c>
      <c r="J584" s="115">
        <f t="shared" si="314"/>
        <v>0</v>
      </c>
      <c r="K584" s="28" t="s">
        <v>12</v>
      </c>
      <c r="L584" s="4">
        <v>0</v>
      </c>
      <c r="M584" s="4">
        <v>0</v>
      </c>
      <c r="N584" s="4">
        <v>0</v>
      </c>
      <c r="O584" s="4">
        <v>0</v>
      </c>
      <c r="P584" s="4">
        <v>0</v>
      </c>
      <c r="Q584" s="4">
        <v>0</v>
      </c>
      <c r="R584" s="4">
        <v>0</v>
      </c>
      <c r="S584" s="95">
        <f>SUM(L584:R584)</f>
        <v>0</v>
      </c>
      <c r="T584" s="89" t="str">
        <f t="shared" si="315"/>
        <v/>
      </c>
      <c r="U584" s="87" t="e">
        <f t="shared" si="315"/>
        <v>#N/A</v>
      </c>
      <c r="V584" s="87" t="str">
        <f t="shared" ca="1" si="315"/>
        <v>01-Allan-Hancock_171211155522</v>
      </c>
      <c r="W584" s="87" t="str">
        <f t="shared" ca="1" si="315"/>
        <v>Copy of aebg_consortiumexpenditures_160722.xlsm</v>
      </c>
      <c r="X584" s="93"/>
      <c r="Y584" s="93"/>
      <c r="Z584" s="57"/>
      <c r="AA584" s="57"/>
      <c r="AB584" s="57"/>
      <c r="AC584" s="57"/>
    </row>
    <row r="585" spans="1:29" thickTop="1" x14ac:dyDescent="0.25">
      <c r="A585" s="33"/>
      <c r="B585" s="145" t="s">
        <v>11</v>
      </c>
      <c r="C585" s="146"/>
      <c r="D585" s="96">
        <f t="shared" ref="D585:E585" si="316">SUM(D580:D584)</f>
        <v>0</v>
      </c>
      <c r="E585" s="96">
        <f t="shared" si="316"/>
        <v>0</v>
      </c>
      <c r="F585" s="102">
        <f>SUM(F580:F584)</f>
        <v>0</v>
      </c>
      <c r="G585" s="96">
        <f>SUM(G580:G584)</f>
        <v>0</v>
      </c>
      <c r="H585" s="96">
        <f>SUM(H580:H584)</f>
        <v>0</v>
      </c>
      <c r="I585" s="102">
        <f>SUM(I580:I584)</f>
        <v>0</v>
      </c>
      <c r="J585" s="114">
        <f t="shared" si="314"/>
        <v>0</v>
      </c>
      <c r="K585" s="29"/>
      <c r="L585" s="96">
        <f t="shared" ref="L585:R585" si="317">SUM(L580:L584)</f>
        <v>0</v>
      </c>
      <c r="M585" s="96">
        <f t="shared" si="317"/>
        <v>0</v>
      </c>
      <c r="N585" s="96">
        <f t="shared" si="317"/>
        <v>0</v>
      </c>
      <c r="O585" s="96">
        <f t="shared" si="317"/>
        <v>0</v>
      </c>
      <c r="P585" s="96">
        <f t="shared" si="317"/>
        <v>0</v>
      </c>
      <c r="Q585" s="96">
        <f t="shared" si="317"/>
        <v>0</v>
      </c>
      <c r="R585" s="96">
        <f t="shared" si="317"/>
        <v>0</v>
      </c>
      <c r="S585" s="96">
        <f>SUM(S580:S584)</f>
        <v>0</v>
      </c>
      <c r="T585" s="89"/>
      <c r="U585" s="87"/>
      <c r="V585" s="87"/>
      <c r="W585" s="87"/>
      <c r="X585" s="93"/>
      <c r="Y585" s="93"/>
      <c r="Z585" s="57"/>
      <c r="AA585" s="57"/>
      <c r="AB585" s="57"/>
      <c r="AC585" s="57"/>
    </row>
    <row r="586" spans="1:29" ht="15" x14ac:dyDescent="0.25">
      <c r="A586" s="33"/>
      <c r="B586" s="5"/>
      <c r="C586" s="5"/>
      <c r="D586" s="6"/>
      <c r="E586" s="6"/>
      <c r="F586" s="6"/>
      <c r="G586" s="6"/>
      <c r="H586" s="6"/>
      <c r="I586" s="6"/>
      <c r="J586" s="116"/>
      <c r="K586" s="28"/>
      <c r="L586" s="6"/>
      <c r="M586" s="6"/>
      <c r="N586" s="6"/>
      <c r="O586" s="6"/>
      <c r="P586" s="6"/>
      <c r="Q586" s="6"/>
      <c r="R586" s="6"/>
      <c r="S586" s="6"/>
      <c r="T586" s="89"/>
      <c r="U586" s="87"/>
      <c r="V586" s="87"/>
      <c r="W586" s="87"/>
      <c r="X586" s="93"/>
      <c r="Y586" s="93"/>
      <c r="Z586" s="57"/>
      <c r="AA586" s="57"/>
      <c r="AB586" s="57"/>
      <c r="AC586" s="57"/>
    </row>
    <row r="587" spans="1:29" ht="28.2" thickBot="1" x14ac:dyDescent="0.3">
      <c r="A587" s="33"/>
      <c r="B587" s="133" t="s">
        <v>26</v>
      </c>
      <c r="C587" s="134"/>
      <c r="D587" s="51" t="s">
        <v>13</v>
      </c>
      <c r="E587" s="51" t="s">
        <v>14</v>
      </c>
      <c r="F587" s="52" t="s">
        <v>11</v>
      </c>
      <c r="G587" s="51" t="s">
        <v>13</v>
      </c>
      <c r="H587" s="51" t="s">
        <v>14</v>
      </c>
      <c r="I587" s="52" t="s">
        <v>11</v>
      </c>
      <c r="J587" s="117" t="s">
        <v>1055</v>
      </c>
      <c r="K587" s="28"/>
      <c r="L587" s="132"/>
      <c r="M587" s="132"/>
      <c r="N587" s="132"/>
      <c r="O587" s="132"/>
      <c r="P587" s="132"/>
      <c r="Q587" s="132"/>
      <c r="R587" s="132"/>
      <c r="S587" s="106"/>
      <c r="T587" s="89"/>
      <c r="U587" s="87"/>
      <c r="V587" s="87"/>
      <c r="W587" s="87"/>
      <c r="X587" s="93"/>
      <c r="Y587" s="93"/>
      <c r="Z587" s="57"/>
      <c r="AA587" s="57"/>
      <c r="AB587" s="57"/>
      <c r="AC587" s="57"/>
    </row>
    <row r="588" spans="1:29" ht="16.05" customHeight="1" x14ac:dyDescent="0.25">
      <c r="A588" s="33" t="str">
        <f>$B$4</f>
        <v>01 Allan Hancock</v>
      </c>
      <c r="B588" s="143" t="s">
        <v>27</v>
      </c>
      <c r="C588" s="144"/>
      <c r="D588" s="1">
        <v>0</v>
      </c>
      <c r="E588" s="1">
        <v>0</v>
      </c>
      <c r="F588" s="99">
        <f>SUM(D588:E588)</f>
        <v>0</v>
      </c>
      <c r="G588" s="1">
        <v>0</v>
      </c>
      <c r="H588" s="1">
        <v>0</v>
      </c>
      <c r="I588" s="99">
        <f>SUM(G588:H588)</f>
        <v>0</v>
      </c>
      <c r="J588" s="114">
        <f>IF(F588-I588=0,0,IF(F588-I588&gt;0,TEXT(ABS(F588-I588),"$#,###")&amp;" ▼",TEXT(ABS(F588-I588),"$#,###")&amp;" ▲"))</f>
        <v>0</v>
      </c>
      <c r="K588" s="28" t="s">
        <v>1052</v>
      </c>
      <c r="L588" s="125"/>
      <c r="M588" s="125"/>
      <c r="N588" s="125"/>
      <c r="O588" s="125"/>
      <c r="P588" s="125"/>
      <c r="Q588" s="125"/>
      <c r="R588" s="125"/>
      <c r="S588" s="98"/>
      <c r="T588" s="89" t="str">
        <f>T584</f>
        <v/>
      </c>
      <c r="U588" s="87" t="e">
        <f>U584</f>
        <v>#N/A</v>
      </c>
      <c r="V588" s="87" t="str">
        <f ca="1">V584</f>
        <v>01-Allan-Hancock_171211155522</v>
      </c>
      <c r="W588" s="87" t="str">
        <f ca="1">W584</f>
        <v>Copy of aebg_consortiumexpenditures_160722.xlsm</v>
      </c>
      <c r="X588" s="93"/>
      <c r="Y588" s="93"/>
      <c r="Z588" s="57"/>
      <c r="AA588" s="57"/>
      <c r="AB588" s="57"/>
      <c r="AC588" s="57"/>
    </row>
    <row r="589" spans="1:29" ht="16.05" customHeight="1" x14ac:dyDescent="0.25">
      <c r="A589" s="33" t="str">
        <f>$B$4</f>
        <v>01 Allan Hancock</v>
      </c>
      <c r="B589" s="135" t="s">
        <v>28</v>
      </c>
      <c r="C589" s="136"/>
      <c r="D589" s="2">
        <v>0</v>
      </c>
      <c r="E589" s="2">
        <v>0</v>
      </c>
      <c r="F589" s="100">
        <f t="shared" ref="F589:F595" si="318">SUM(D589:E589)</f>
        <v>0</v>
      </c>
      <c r="G589" s="2">
        <v>0</v>
      </c>
      <c r="H589" s="2">
        <v>0</v>
      </c>
      <c r="I589" s="100">
        <f t="shared" ref="I589:I595" si="319">SUM(G589:H589)</f>
        <v>0</v>
      </c>
      <c r="J589" s="114">
        <f t="shared" ref="J589:J596" si="320">IF(F589-I589=0,0,IF(F589-I589&gt;0,TEXT(ABS(F589-I589),"$#,###")&amp;" ▼",TEXT(ABS(F589-I589),"$#,###")&amp;" ▲"))</f>
        <v>0</v>
      </c>
      <c r="K589" s="28" t="s">
        <v>1052</v>
      </c>
      <c r="L589" s="125"/>
      <c r="M589" s="125"/>
      <c r="N589" s="125"/>
      <c r="O589" s="125"/>
      <c r="P589" s="125"/>
      <c r="Q589" s="125"/>
      <c r="R589" s="125"/>
      <c r="S589" s="98"/>
      <c r="T589" s="89" t="str">
        <f t="shared" ref="T589:W595" si="321">T588</f>
        <v/>
      </c>
      <c r="U589" s="87" t="e">
        <f t="shared" si="321"/>
        <v>#N/A</v>
      </c>
      <c r="V589" s="87" t="str">
        <f t="shared" ca="1" si="321"/>
        <v>01-Allan-Hancock_171211155522</v>
      </c>
      <c r="W589" s="87" t="str">
        <f t="shared" ca="1" si="321"/>
        <v>Copy of aebg_consortiumexpenditures_160722.xlsm</v>
      </c>
      <c r="X589" s="93"/>
      <c r="Y589" s="93"/>
      <c r="Z589" s="57"/>
      <c r="AA589" s="57"/>
      <c r="AB589" s="57"/>
      <c r="AC589" s="57"/>
    </row>
    <row r="590" spans="1:29" ht="16.05" customHeight="1" x14ac:dyDescent="0.25">
      <c r="A590" s="33" t="str">
        <f t="shared" ref="A590:A595" si="322">A589</f>
        <v>01 Allan Hancock</v>
      </c>
      <c r="B590" s="135" t="s">
        <v>29</v>
      </c>
      <c r="C590" s="136"/>
      <c r="D590" s="2">
        <v>0</v>
      </c>
      <c r="E590" s="2">
        <v>0</v>
      </c>
      <c r="F590" s="100">
        <f t="shared" si="318"/>
        <v>0</v>
      </c>
      <c r="G590" s="2">
        <v>0</v>
      </c>
      <c r="H590" s="2">
        <v>0</v>
      </c>
      <c r="I590" s="100">
        <f t="shared" si="319"/>
        <v>0</v>
      </c>
      <c r="J590" s="114">
        <f t="shared" si="320"/>
        <v>0</v>
      </c>
      <c r="K590" s="28" t="s">
        <v>1052</v>
      </c>
      <c r="L590" s="125"/>
      <c r="M590" s="125"/>
      <c r="N590" s="125"/>
      <c r="O590" s="125"/>
      <c r="P590" s="125"/>
      <c r="Q590" s="125"/>
      <c r="R590" s="125"/>
      <c r="S590" s="98"/>
      <c r="T590" s="89" t="str">
        <f t="shared" si="321"/>
        <v/>
      </c>
      <c r="U590" s="87" t="e">
        <f t="shared" si="321"/>
        <v>#N/A</v>
      </c>
      <c r="V590" s="87" t="str">
        <f t="shared" ca="1" si="321"/>
        <v>01-Allan-Hancock_171211155522</v>
      </c>
      <c r="W590" s="87" t="str">
        <f t="shared" ca="1" si="321"/>
        <v>Copy of aebg_consortiumexpenditures_160722.xlsm</v>
      </c>
      <c r="X590" s="93"/>
      <c r="Y590" s="93"/>
      <c r="Z590" s="57"/>
      <c r="AA590" s="57"/>
      <c r="AB590" s="57"/>
      <c r="AC590" s="57"/>
    </row>
    <row r="591" spans="1:29" ht="16.05" customHeight="1" x14ac:dyDescent="0.25">
      <c r="A591" s="33" t="str">
        <f t="shared" si="322"/>
        <v>01 Allan Hancock</v>
      </c>
      <c r="B591" s="135" t="s">
        <v>30</v>
      </c>
      <c r="C591" s="136"/>
      <c r="D591" s="1">
        <v>0</v>
      </c>
      <c r="E591" s="1">
        <v>0</v>
      </c>
      <c r="F591" s="100">
        <f t="shared" si="318"/>
        <v>0</v>
      </c>
      <c r="G591" s="1">
        <v>0</v>
      </c>
      <c r="H591" s="1">
        <v>0</v>
      </c>
      <c r="I591" s="100">
        <f t="shared" si="319"/>
        <v>0</v>
      </c>
      <c r="J591" s="114">
        <f t="shared" si="320"/>
        <v>0</v>
      </c>
      <c r="K591" s="28" t="s">
        <v>1052</v>
      </c>
      <c r="L591" s="125"/>
      <c r="M591" s="125"/>
      <c r="N591" s="125"/>
      <c r="O591" s="125"/>
      <c r="P591" s="125"/>
      <c r="Q591" s="125"/>
      <c r="R591" s="125"/>
      <c r="S591" s="98"/>
      <c r="T591" s="89" t="str">
        <f t="shared" si="321"/>
        <v/>
      </c>
      <c r="U591" s="87" t="e">
        <f t="shared" si="321"/>
        <v>#N/A</v>
      </c>
      <c r="V591" s="87" t="str">
        <f t="shared" ca="1" si="321"/>
        <v>01-Allan-Hancock_171211155522</v>
      </c>
      <c r="W591" s="87" t="str">
        <f t="shared" ca="1" si="321"/>
        <v>Copy of aebg_consortiumexpenditures_160722.xlsm</v>
      </c>
      <c r="X591" s="93"/>
      <c r="Y591" s="93"/>
      <c r="Z591" s="57"/>
      <c r="AA591" s="57"/>
      <c r="AB591" s="57"/>
      <c r="AC591" s="57"/>
    </row>
    <row r="592" spans="1:29" ht="16.05" customHeight="1" x14ac:dyDescent="0.25">
      <c r="A592" s="33" t="str">
        <f t="shared" si="322"/>
        <v>01 Allan Hancock</v>
      </c>
      <c r="B592" s="135" t="s">
        <v>31</v>
      </c>
      <c r="C592" s="136"/>
      <c r="D592" s="2">
        <v>0</v>
      </c>
      <c r="E592" s="2">
        <v>0</v>
      </c>
      <c r="F592" s="100">
        <f t="shared" si="318"/>
        <v>0</v>
      </c>
      <c r="G592" s="2">
        <v>0</v>
      </c>
      <c r="H592" s="2">
        <v>0</v>
      </c>
      <c r="I592" s="100">
        <f t="shared" si="319"/>
        <v>0</v>
      </c>
      <c r="J592" s="114">
        <f t="shared" si="320"/>
        <v>0</v>
      </c>
      <c r="K592" s="28" t="s">
        <v>1052</v>
      </c>
      <c r="L592" s="125"/>
      <c r="M592" s="125"/>
      <c r="N592" s="125"/>
      <c r="O592" s="125"/>
      <c r="P592" s="125"/>
      <c r="Q592" s="125"/>
      <c r="R592" s="125"/>
      <c r="S592" s="98"/>
      <c r="T592" s="89" t="str">
        <f t="shared" si="321"/>
        <v/>
      </c>
      <c r="U592" s="87" t="e">
        <f t="shared" si="321"/>
        <v>#N/A</v>
      </c>
      <c r="V592" s="87" t="str">
        <f t="shared" ca="1" si="321"/>
        <v>01-Allan-Hancock_171211155522</v>
      </c>
      <c r="W592" s="87" t="str">
        <f t="shared" ca="1" si="321"/>
        <v>Copy of aebg_consortiumexpenditures_160722.xlsm</v>
      </c>
      <c r="X592" s="93"/>
      <c r="Y592" s="93"/>
      <c r="Z592" s="57"/>
      <c r="AA592" s="57"/>
      <c r="AB592" s="57"/>
      <c r="AC592" s="57"/>
    </row>
    <row r="593" spans="1:29" ht="16.05" customHeight="1" x14ac:dyDescent="0.25">
      <c r="A593" s="33" t="str">
        <f t="shared" si="322"/>
        <v>01 Allan Hancock</v>
      </c>
      <c r="B593" s="135" t="s">
        <v>32</v>
      </c>
      <c r="C593" s="136"/>
      <c r="D593" s="2">
        <v>0</v>
      </c>
      <c r="E593" s="2">
        <v>0</v>
      </c>
      <c r="F593" s="100">
        <f t="shared" si="318"/>
        <v>0</v>
      </c>
      <c r="G593" s="2">
        <v>0</v>
      </c>
      <c r="H593" s="2">
        <v>0</v>
      </c>
      <c r="I593" s="100">
        <f t="shared" si="319"/>
        <v>0</v>
      </c>
      <c r="J593" s="114">
        <f t="shared" si="320"/>
        <v>0</v>
      </c>
      <c r="K593" s="28" t="s">
        <v>1052</v>
      </c>
      <c r="L593" s="125"/>
      <c r="M593" s="125"/>
      <c r="N593" s="125"/>
      <c r="O593" s="125"/>
      <c r="P593" s="125"/>
      <c r="Q593" s="125"/>
      <c r="R593" s="125"/>
      <c r="S593" s="66"/>
      <c r="T593" s="89" t="str">
        <f t="shared" si="321"/>
        <v/>
      </c>
      <c r="U593" s="87" t="e">
        <f t="shared" si="321"/>
        <v>#N/A</v>
      </c>
      <c r="V593" s="87" t="str">
        <f t="shared" ca="1" si="321"/>
        <v>01-Allan-Hancock_171211155522</v>
      </c>
      <c r="W593" s="87" t="str">
        <f t="shared" ca="1" si="321"/>
        <v>Copy of aebg_consortiumexpenditures_160722.xlsm</v>
      </c>
      <c r="X593" s="93"/>
      <c r="Y593" s="93"/>
      <c r="Z593" s="57"/>
      <c r="AA593" s="57"/>
      <c r="AB593" s="57"/>
      <c r="AC593" s="57"/>
    </row>
    <row r="594" spans="1:29" ht="16.05" customHeight="1" x14ac:dyDescent="0.25">
      <c r="A594" s="33" t="str">
        <f t="shared" si="322"/>
        <v>01 Allan Hancock</v>
      </c>
      <c r="B594" s="135" t="s">
        <v>33</v>
      </c>
      <c r="C594" s="136"/>
      <c r="D594" s="2">
        <v>0</v>
      </c>
      <c r="E594" s="2">
        <v>0</v>
      </c>
      <c r="F594" s="100">
        <f t="shared" si="318"/>
        <v>0</v>
      </c>
      <c r="G594" s="2">
        <v>0</v>
      </c>
      <c r="H594" s="2">
        <v>0</v>
      </c>
      <c r="I594" s="100">
        <f t="shared" si="319"/>
        <v>0</v>
      </c>
      <c r="J594" s="114">
        <f t="shared" si="320"/>
        <v>0</v>
      </c>
      <c r="K594" s="28" t="s">
        <v>1052</v>
      </c>
      <c r="L594" s="125"/>
      <c r="M594" s="125"/>
      <c r="N594" s="125"/>
      <c r="O594" s="125"/>
      <c r="P594" s="125"/>
      <c r="Q594" s="125"/>
      <c r="R594" s="125"/>
      <c r="S594" s="111" t="s">
        <v>37</v>
      </c>
      <c r="T594" s="89" t="str">
        <f t="shared" si="321"/>
        <v/>
      </c>
      <c r="U594" s="87" t="e">
        <f t="shared" si="321"/>
        <v>#N/A</v>
      </c>
      <c r="V594" s="87" t="str">
        <f t="shared" ca="1" si="321"/>
        <v>01-Allan-Hancock_171211155522</v>
      </c>
      <c r="W594" s="87" t="str">
        <f t="shared" ca="1" si="321"/>
        <v>Copy of aebg_consortiumexpenditures_160722.xlsm</v>
      </c>
      <c r="X594" s="93"/>
      <c r="Y594" s="93"/>
      <c r="Z594" s="57"/>
      <c r="AA594" s="57"/>
      <c r="AB594" s="57"/>
      <c r="AC594" s="57"/>
    </row>
    <row r="595" spans="1:29" ht="16.95" customHeight="1" thickBot="1" x14ac:dyDescent="0.3">
      <c r="A595" s="33" t="str">
        <f t="shared" si="322"/>
        <v>01 Allan Hancock</v>
      </c>
      <c r="B595" s="147" t="s">
        <v>1070</v>
      </c>
      <c r="C595" s="148"/>
      <c r="D595" s="3">
        <v>0</v>
      </c>
      <c r="E595" s="4">
        <v>0</v>
      </c>
      <c r="F595" s="101">
        <f t="shared" si="318"/>
        <v>0</v>
      </c>
      <c r="G595" s="3">
        <v>0</v>
      </c>
      <c r="H595" s="4">
        <v>0</v>
      </c>
      <c r="I595" s="101">
        <f t="shared" si="319"/>
        <v>0</v>
      </c>
      <c r="J595" s="115">
        <f t="shared" si="320"/>
        <v>0</v>
      </c>
      <c r="K595" s="28" t="s">
        <v>1052</v>
      </c>
      <c r="L595" s="125"/>
      <c r="M595" s="125"/>
      <c r="N595" s="125"/>
      <c r="O595" s="125"/>
      <c r="P595" s="125"/>
      <c r="Q595" s="125"/>
      <c r="R595" s="125"/>
      <c r="S595" s="112" t="s">
        <v>1066</v>
      </c>
      <c r="T595" s="89" t="str">
        <f t="shared" si="321"/>
        <v/>
      </c>
      <c r="U595" s="87" t="e">
        <f t="shared" si="321"/>
        <v>#N/A</v>
      </c>
      <c r="V595" s="87" t="str">
        <f t="shared" ca="1" si="321"/>
        <v>01-Allan-Hancock_171211155522</v>
      </c>
      <c r="W595" s="87" t="str">
        <f t="shared" ca="1" si="321"/>
        <v>Copy of aebg_consortiumexpenditures_160722.xlsm</v>
      </c>
      <c r="X595" s="93"/>
      <c r="Y595" s="93"/>
      <c r="Z595" s="57"/>
      <c r="AA595" s="57"/>
      <c r="AB595" s="57"/>
      <c r="AC595" s="57"/>
    </row>
    <row r="596" spans="1:29" thickTop="1" x14ac:dyDescent="0.25">
      <c r="B596" s="8" t="s">
        <v>11</v>
      </c>
      <c r="C596" s="9"/>
      <c r="D596" s="96">
        <f t="shared" ref="D596:I596" si="323">SUM(D588:D595)</f>
        <v>0</v>
      </c>
      <c r="E596" s="96">
        <f t="shared" si="323"/>
        <v>0</v>
      </c>
      <c r="F596" s="102">
        <f t="shared" si="323"/>
        <v>0</v>
      </c>
      <c r="G596" s="96">
        <f t="shared" si="323"/>
        <v>0</v>
      </c>
      <c r="H596" s="96">
        <f t="shared" si="323"/>
        <v>0</v>
      </c>
      <c r="I596" s="102">
        <f t="shared" si="323"/>
        <v>0</v>
      </c>
      <c r="J596" s="114">
        <f t="shared" si="320"/>
        <v>0</v>
      </c>
      <c r="K596" s="30"/>
      <c r="L596" s="124"/>
      <c r="M596" s="124"/>
      <c r="N596" s="124"/>
      <c r="O596" s="124"/>
      <c r="P596" s="124"/>
      <c r="Q596" s="124"/>
      <c r="R596" s="124"/>
      <c r="S596" s="11" t="s">
        <v>1067</v>
      </c>
      <c r="T596" s="89"/>
      <c r="U596" s="87"/>
      <c r="V596" s="87"/>
      <c r="W596" s="87"/>
      <c r="X596" s="93"/>
      <c r="Y596" s="93"/>
      <c r="Z596" s="57"/>
      <c r="AA596" s="57"/>
      <c r="AB596" s="57"/>
      <c r="AC596" s="57"/>
    </row>
    <row r="598" spans="1:29" ht="30.6" thickBot="1" x14ac:dyDescent="0.35">
      <c r="M598" s="24"/>
      <c r="N598" s="24"/>
      <c r="O598" s="113"/>
      <c r="P598" s="113"/>
      <c r="Q598" s="107" t="s">
        <v>1063</v>
      </c>
      <c r="R598" s="107" t="s">
        <v>1064</v>
      </c>
      <c r="S598" s="107" t="s">
        <v>1065</v>
      </c>
    </row>
    <row r="599" spans="1:29" ht="28.2" x14ac:dyDescent="0.25">
      <c r="A599" s="76" t="s">
        <v>1027</v>
      </c>
      <c r="B599" s="21" t="str">
        <f>IFERROR(VLOOKUP(16,Sheet1!F:G,2,FALSE),"")</f>
        <v/>
      </c>
      <c r="C599" s="21"/>
      <c r="D599" s="103"/>
      <c r="E599" s="103"/>
      <c r="F599" s="103"/>
      <c r="G599" s="18"/>
      <c r="M599" s="24"/>
      <c r="N599" s="24"/>
      <c r="O599" s="155" t="s">
        <v>56</v>
      </c>
      <c r="P599" s="155"/>
      <c r="Q599" s="108" t="str">
        <f>R599</f>
        <v/>
      </c>
      <c r="R599" s="108" t="str">
        <f>IFERROR(INDEX(Sheet1!H:H,MATCH(U607,Sheet1!E:E,0)),"")</f>
        <v/>
      </c>
      <c r="S599" s="108" t="str">
        <f>IFERROR(INDEX(Sheet1!J:J,MATCH(U607,Sheet1!E:E,0)),"")</f>
        <v/>
      </c>
      <c r="X599" s="93"/>
      <c r="Y599" s="93"/>
      <c r="Z599" s="57"/>
      <c r="AA599" s="57"/>
      <c r="AB599" s="57"/>
      <c r="AC599" s="57"/>
    </row>
    <row r="600" spans="1:29" ht="25.95" customHeight="1" x14ac:dyDescent="0.25">
      <c r="B600" s="12"/>
      <c r="D600" s="11"/>
      <c r="E600" s="11"/>
      <c r="F600" s="11"/>
      <c r="G600" s="11"/>
      <c r="M600" s="24"/>
      <c r="N600" s="24"/>
      <c r="O600" s="156" t="s">
        <v>2</v>
      </c>
      <c r="P600" s="156"/>
      <c r="Q600" s="109" t="e">
        <f>IF(Q599=F614," - ",IF(Q599-F614&gt;0,TEXT(Q599-F614,"$#,###")&amp;" ▼",TEXT(ABS(Q599-F614),"$#,###")&amp;" ▲"))</f>
        <v>#VALUE!</v>
      </c>
      <c r="R600" s="109" t="e">
        <f>IF(I614=R599," - ",IF(R599-I614&gt;0,TEXT(R599-I614,"$#,###")&amp;" ▼",TEXT(ABS(R599-I614),"$#,###")&amp;" ▲"))</f>
        <v>#VALUE!</v>
      </c>
      <c r="S600" s="109" t="e">
        <f>IF(L614=S599," - ",IF(S599-L614&gt;0,TEXT(S599-L614,"$#,###")&amp;" ▼",TEXT(ABS(S599-L614),"$#,###")&amp;" ▲"))</f>
        <v>#VALUE!</v>
      </c>
      <c r="X600" s="93"/>
      <c r="Y600" s="93"/>
      <c r="Z600" s="57"/>
      <c r="AA600" s="57"/>
      <c r="AB600" s="57"/>
      <c r="AC600" s="57"/>
    </row>
    <row r="601" spans="1:29" ht="25.95" customHeight="1" x14ac:dyDescent="0.25">
      <c r="B601" s="7"/>
      <c r="C601" s="152" t="str">
        <f>IF(ISNA(Sheet1!B612),"Please select from the list of member agencies affiliated with the selected Consortium","")</f>
        <v/>
      </c>
      <c r="D601" s="152"/>
      <c r="E601" s="152"/>
      <c r="F601" s="152"/>
      <c r="G601" s="152"/>
      <c r="H601" s="31"/>
      <c r="I601" s="31"/>
      <c r="J601" s="31"/>
      <c r="K601" s="31"/>
      <c r="L601" s="13"/>
      <c r="M601" s="24"/>
      <c r="N601" s="24"/>
      <c r="O601" s="156" t="s">
        <v>12</v>
      </c>
      <c r="P601" s="156"/>
      <c r="Q601" s="109" t="e">
        <f>IF(F622=Q599," - ",IF(Q599-F622&gt;0,TEXT(Q599-F622,"$#,###")&amp;" ▼",TEXT(ABS(Q599-F622),"$#,###")&amp;" ▲"))</f>
        <v>#VALUE!</v>
      </c>
      <c r="R601" s="109" t="e">
        <f>IF(I622=R599," - ",IF(R599-I622&gt;0,TEXT(R599-I622,"$#,###")&amp;" ▼",TEXT(ABS(R599-I622),"$#,###")&amp;" ▲"))</f>
        <v>#VALUE!</v>
      </c>
      <c r="S601" s="109" t="e">
        <f>IF(L622=S599," - ",IF(S599-L622&gt;0,TEXT(S599-L622,"$#,###")&amp;" ▼",TEXT(ABS(S599-L622),"$#,###")&amp;" ▲"))</f>
        <v>#VALUE!</v>
      </c>
      <c r="U601" s="81"/>
      <c r="V601" s="81"/>
      <c r="W601" s="81"/>
      <c r="X601" s="93"/>
      <c r="Y601" s="93"/>
      <c r="Z601" s="57"/>
      <c r="AA601" s="57"/>
      <c r="AB601" s="57"/>
      <c r="AC601" s="57"/>
    </row>
    <row r="602" spans="1:29" ht="25.95" customHeight="1" x14ac:dyDescent="0.25">
      <c r="B602" s="7"/>
      <c r="C602" s="48"/>
      <c r="D602" s="71"/>
      <c r="E602" s="71"/>
      <c r="F602" s="71"/>
      <c r="G602" s="71"/>
      <c r="H602" s="31"/>
      <c r="I602" s="31"/>
      <c r="J602" s="31"/>
      <c r="K602" s="31"/>
      <c r="L602" s="13"/>
      <c r="M602" s="24"/>
      <c r="N602" s="24"/>
      <c r="O602" s="154" t="s">
        <v>1052</v>
      </c>
      <c r="P602" s="154"/>
      <c r="Q602" s="110" t="e">
        <f>IF(F633=Q599," - ",IF(Q599-F633&gt;0,TEXT(Q599-F633,"$#,###")&amp;" ▼",TEXT(ABS(Q599-F633),"$#,###")&amp;" ▲"))</f>
        <v>#VALUE!</v>
      </c>
      <c r="R602" s="110" t="e">
        <f>IF(I633=R599," - ",IF(R599-I633&gt;0,TEXT(R599-I633,"$#,###")&amp;" ▼",TEXT(ABS(R599-I633),"$#,###")&amp;" ▲"))</f>
        <v>#VALUE!</v>
      </c>
      <c r="S602" s="110"/>
      <c r="U602" s="81"/>
      <c r="V602" s="81"/>
      <c r="W602" s="81"/>
      <c r="X602" s="93"/>
      <c r="Y602" s="93"/>
      <c r="Z602" s="57"/>
      <c r="AA602" s="57"/>
      <c r="AB602" s="57"/>
      <c r="AC602" s="57"/>
    </row>
    <row r="603" spans="1:29" ht="15" x14ac:dyDescent="0.25">
      <c r="U603" s="81"/>
      <c r="V603" s="81"/>
      <c r="W603" s="81"/>
      <c r="X603" s="93"/>
      <c r="Y603" s="93"/>
      <c r="Z603" s="57"/>
      <c r="AA603" s="57"/>
      <c r="AB603" s="57"/>
      <c r="AC603" s="57"/>
    </row>
    <row r="604" spans="1:29" ht="18" customHeight="1" x14ac:dyDescent="0.25">
      <c r="B604" s="14"/>
      <c r="D604" s="137" t="s">
        <v>60</v>
      </c>
      <c r="E604" s="138"/>
      <c r="F604" s="138"/>
      <c r="G604" s="138"/>
      <c r="H604" s="138"/>
      <c r="I604" s="138"/>
      <c r="J604" s="139"/>
      <c r="K604" s="27"/>
      <c r="L604" s="126" t="s">
        <v>67</v>
      </c>
      <c r="M604" s="127"/>
      <c r="N604" s="127"/>
      <c r="O604" s="127"/>
      <c r="P604" s="127"/>
      <c r="Q604" s="127"/>
      <c r="R604" s="127"/>
      <c r="S604" s="128"/>
      <c r="U604" s="81"/>
      <c r="V604" s="81"/>
      <c r="W604" s="81"/>
      <c r="X604" s="93"/>
      <c r="Y604" s="93"/>
      <c r="Z604" s="57"/>
      <c r="AA604" s="57"/>
      <c r="AB604" s="57"/>
      <c r="AC604" s="57"/>
    </row>
    <row r="605" spans="1:29" ht="15" x14ac:dyDescent="0.25">
      <c r="A605" s="15"/>
      <c r="B605" s="17"/>
      <c r="C605" s="17"/>
      <c r="D605" s="140" t="s">
        <v>1053</v>
      </c>
      <c r="E605" s="140"/>
      <c r="F605" s="140"/>
      <c r="G605" s="140" t="s">
        <v>1054</v>
      </c>
      <c r="H605" s="140"/>
      <c r="I605" s="140"/>
      <c r="J605" s="141" t="s">
        <v>1055</v>
      </c>
      <c r="K605" s="28"/>
      <c r="L605" s="129"/>
      <c r="M605" s="130"/>
      <c r="N605" s="130"/>
      <c r="O605" s="130"/>
      <c r="P605" s="130"/>
      <c r="Q605" s="130"/>
      <c r="R605" s="130"/>
      <c r="S605" s="131"/>
      <c r="T605" s="83"/>
      <c r="U605" s="84"/>
      <c r="V605" s="84"/>
      <c r="W605" s="84"/>
      <c r="X605" s="93"/>
      <c r="Y605" s="93"/>
      <c r="Z605" s="57"/>
      <c r="AA605" s="57"/>
      <c r="AB605" s="57"/>
      <c r="AC605" s="57"/>
    </row>
    <row r="606" spans="1:29" ht="28.2" thickBot="1" x14ac:dyDescent="0.3">
      <c r="A606" s="32"/>
      <c r="B606" s="133" t="s">
        <v>2</v>
      </c>
      <c r="C606" s="134"/>
      <c r="D606" s="49" t="s">
        <v>13</v>
      </c>
      <c r="E606" s="49" t="s">
        <v>14</v>
      </c>
      <c r="F606" s="50" t="s">
        <v>11</v>
      </c>
      <c r="G606" s="49" t="s">
        <v>13</v>
      </c>
      <c r="H606" s="49" t="s">
        <v>14</v>
      </c>
      <c r="I606" s="50" t="s">
        <v>11</v>
      </c>
      <c r="J606" s="142"/>
      <c r="K606" s="28"/>
      <c r="L606" s="51" t="s">
        <v>15</v>
      </c>
      <c r="M606" s="51" t="s">
        <v>16</v>
      </c>
      <c r="N606" s="51" t="s">
        <v>17</v>
      </c>
      <c r="O606" s="51" t="s">
        <v>18</v>
      </c>
      <c r="P606" s="51" t="s">
        <v>19</v>
      </c>
      <c r="Q606" s="51" t="s">
        <v>20</v>
      </c>
      <c r="R606" s="51" t="s">
        <v>1062</v>
      </c>
      <c r="S606" s="72" t="s">
        <v>11</v>
      </c>
      <c r="T606" s="89"/>
      <c r="U606" s="87"/>
      <c r="V606" s="87"/>
      <c r="W606" s="87"/>
      <c r="X606" s="93"/>
      <c r="Y606" s="93"/>
      <c r="Z606" s="57"/>
      <c r="AA606" s="57"/>
      <c r="AB606" s="57"/>
      <c r="AC606" s="57"/>
    </row>
    <row r="607" spans="1:29" ht="16.05" customHeight="1" x14ac:dyDescent="0.25">
      <c r="A607" s="33" t="str">
        <f t="shared" ref="A607:A613" si="324">$B$4</f>
        <v>01 Allan Hancock</v>
      </c>
      <c r="B607" s="143" t="s">
        <v>1</v>
      </c>
      <c r="C607" s="144"/>
      <c r="D607" s="1">
        <v>0</v>
      </c>
      <c r="E607" s="1">
        <v>0</v>
      </c>
      <c r="F607" s="99">
        <f>SUM(D607:E607)</f>
        <v>0</v>
      </c>
      <c r="G607" s="1">
        <v>0</v>
      </c>
      <c r="H607" s="1">
        <v>0</v>
      </c>
      <c r="I607" s="99">
        <f>SUM(G607:H607)</f>
        <v>0</v>
      </c>
      <c r="J607" s="114">
        <f>IF(F607-I607=0,0,IF(F607-I607&gt;0,TEXT(ABS(F607-I607),"$#,###")&amp;" ▼",TEXT(ABS(F607-I607),"$#,###")&amp;" ▲"))</f>
        <v>0</v>
      </c>
      <c r="K607" s="28" t="s">
        <v>2</v>
      </c>
      <c r="L607" s="1">
        <v>0</v>
      </c>
      <c r="M607" s="1">
        <v>0</v>
      </c>
      <c r="N607" s="1">
        <v>0</v>
      </c>
      <c r="O607" s="1">
        <v>0</v>
      </c>
      <c r="P607" s="1">
        <v>0</v>
      </c>
      <c r="Q607" s="1">
        <v>0</v>
      </c>
      <c r="R607" s="1">
        <v>0</v>
      </c>
      <c r="S607" s="94">
        <f t="shared" ref="S607:S613" si="325">SUM(L607:R607)</f>
        <v>0</v>
      </c>
      <c r="T607" s="85" t="str">
        <f>B599</f>
        <v/>
      </c>
      <c r="U607" s="86" t="e">
        <f>INDEX(Sheet1!E:E,MATCH($B$4&amp;B599,Sheet1!D:D,0))</f>
        <v>#N/A</v>
      </c>
      <c r="V607" s="87" t="str">
        <f ca="1">Sheet1!$B$8</f>
        <v>01-Allan-Hancock_171211155522</v>
      </c>
      <c r="W607" s="87" t="str">
        <f ca="1">Sheet1!$B$10</f>
        <v>Copy of aebg_consortiumexpenditures_160722.xlsm</v>
      </c>
      <c r="X607" s="93"/>
      <c r="Y607" s="93"/>
      <c r="Z607" s="57"/>
      <c r="AA607" s="57"/>
      <c r="AB607" s="57"/>
      <c r="AC607" s="57"/>
    </row>
    <row r="608" spans="1:29" ht="16.05" customHeight="1" x14ac:dyDescent="0.25">
      <c r="A608" s="33" t="str">
        <f t="shared" si="324"/>
        <v>01 Allan Hancock</v>
      </c>
      <c r="B608" s="135" t="s">
        <v>5</v>
      </c>
      <c r="C608" s="136"/>
      <c r="D608" s="2">
        <v>0</v>
      </c>
      <c r="E608" s="2">
        <v>0</v>
      </c>
      <c r="F608" s="100">
        <f t="shared" ref="F608:F613" si="326">SUM(D608:E608)</f>
        <v>0</v>
      </c>
      <c r="G608" s="2">
        <v>0</v>
      </c>
      <c r="H608" s="2">
        <v>0</v>
      </c>
      <c r="I608" s="100">
        <f t="shared" ref="I608:I613" si="327">SUM(G608:H608)</f>
        <v>0</v>
      </c>
      <c r="J608" s="114">
        <f t="shared" ref="J608:J613" si="328">IF(F608-I608=0,0,IF(F608-I608&gt;0,TEXT(ABS(F608-I608),"$#,###")&amp;" ▼",TEXT(ABS(F608-I608),"$#,###")&amp;" ▲"))</f>
        <v>0</v>
      </c>
      <c r="K608" s="28" t="s">
        <v>2</v>
      </c>
      <c r="L608" s="2">
        <v>0</v>
      </c>
      <c r="M608" s="2">
        <v>0</v>
      </c>
      <c r="N608" s="2">
        <v>0</v>
      </c>
      <c r="O608" s="2">
        <v>0</v>
      </c>
      <c r="P608" s="2">
        <v>0</v>
      </c>
      <c r="Q608" s="2">
        <v>0</v>
      </c>
      <c r="R608" s="2">
        <v>0</v>
      </c>
      <c r="S608" s="94">
        <f t="shared" si="325"/>
        <v>0</v>
      </c>
      <c r="T608" s="89" t="str">
        <f t="shared" ref="T608:U613" si="329">T607</f>
        <v/>
      </c>
      <c r="U608" s="87" t="e">
        <f t="shared" si="329"/>
        <v>#N/A</v>
      </c>
      <c r="V608" s="87" t="str">
        <f ca="1">Sheet1!$B$8</f>
        <v>01-Allan-Hancock_171211155522</v>
      </c>
      <c r="W608" s="87" t="str">
        <f ca="1">Sheet1!$B$10</f>
        <v>Copy of aebg_consortiumexpenditures_160722.xlsm</v>
      </c>
      <c r="X608" s="93"/>
      <c r="Y608" s="93"/>
      <c r="Z608" s="57"/>
      <c r="AA608" s="57"/>
      <c r="AB608" s="57"/>
      <c r="AC608" s="57"/>
    </row>
    <row r="609" spans="1:29" ht="16.05" customHeight="1" x14ac:dyDescent="0.25">
      <c r="A609" s="33" t="str">
        <f t="shared" si="324"/>
        <v>01 Allan Hancock</v>
      </c>
      <c r="B609" s="135" t="s">
        <v>6</v>
      </c>
      <c r="C609" s="136"/>
      <c r="D609" s="2">
        <v>0</v>
      </c>
      <c r="E609" s="2">
        <v>0</v>
      </c>
      <c r="F609" s="100">
        <f t="shared" si="326"/>
        <v>0</v>
      </c>
      <c r="G609" s="2">
        <v>0</v>
      </c>
      <c r="H609" s="2">
        <v>0</v>
      </c>
      <c r="I609" s="100">
        <f t="shared" si="327"/>
        <v>0</v>
      </c>
      <c r="J609" s="114">
        <f t="shared" si="328"/>
        <v>0</v>
      </c>
      <c r="K609" s="28" t="s">
        <v>2</v>
      </c>
      <c r="L609" s="2">
        <v>0</v>
      </c>
      <c r="M609" s="2">
        <v>0</v>
      </c>
      <c r="N609" s="2">
        <v>0</v>
      </c>
      <c r="O609" s="2">
        <v>0</v>
      </c>
      <c r="P609" s="2">
        <v>0</v>
      </c>
      <c r="Q609" s="2">
        <v>0</v>
      </c>
      <c r="R609" s="2">
        <v>0</v>
      </c>
      <c r="S609" s="94">
        <f t="shared" si="325"/>
        <v>0</v>
      </c>
      <c r="T609" s="89" t="str">
        <f t="shared" si="329"/>
        <v/>
      </c>
      <c r="U609" s="87" t="e">
        <f t="shared" si="329"/>
        <v>#N/A</v>
      </c>
      <c r="V609" s="87" t="str">
        <f ca="1">Sheet1!$B$8</f>
        <v>01-Allan-Hancock_171211155522</v>
      </c>
      <c r="W609" s="87" t="str">
        <f ca="1">Sheet1!$B$10</f>
        <v>Copy of aebg_consortiumexpenditures_160722.xlsm</v>
      </c>
      <c r="X609" s="93"/>
      <c r="Y609" s="93"/>
      <c r="Z609" s="57"/>
      <c r="AA609" s="57"/>
      <c r="AB609" s="57"/>
      <c r="AC609" s="57"/>
    </row>
    <row r="610" spans="1:29" ht="16.05" customHeight="1" x14ac:dyDescent="0.25">
      <c r="A610" s="33" t="str">
        <f t="shared" si="324"/>
        <v>01 Allan Hancock</v>
      </c>
      <c r="B610" s="135" t="s">
        <v>7</v>
      </c>
      <c r="C610" s="136"/>
      <c r="D610" s="2">
        <v>0</v>
      </c>
      <c r="E610" s="2">
        <v>0</v>
      </c>
      <c r="F610" s="100">
        <f t="shared" si="326"/>
        <v>0</v>
      </c>
      <c r="G610" s="2">
        <v>0</v>
      </c>
      <c r="H610" s="2">
        <v>0</v>
      </c>
      <c r="I610" s="100">
        <f t="shared" si="327"/>
        <v>0</v>
      </c>
      <c r="J610" s="114">
        <f t="shared" si="328"/>
        <v>0</v>
      </c>
      <c r="K610" s="28" t="s">
        <v>2</v>
      </c>
      <c r="L610" s="2">
        <v>0</v>
      </c>
      <c r="M610" s="2">
        <v>0</v>
      </c>
      <c r="N610" s="2">
        <v>0</v>
      </c>
      <c r="O610" s="2">
        <v>0</v>
      </c>
      <c r="P610" s="2">
        <v>0</v>
      </c>
      <c r="Q610" s="2">
        <v>0</v>
      </c>
      <c r="R610" s="2">
        <v>0</v>
      </c>
      <c r="S610" s="94">
        <f t="shared" si="325"/>
        <v>0</v>
      </c>
      <c r="T610" s="89" t="str">
        <f t="shared" si="329"/>
        <v/>
      </c>
      <c r="U610" s="87" t="e">
        <f t="shared" si="329"/>
        <v>#N/A</v>
      </c>
      <c r="V610" s="87" t="str">
        <f ca="1">Sheet1!$B$8</f>
        <v>01-Allan-Hancock_171211155522</v>
      </c>
      <c r="W610" s="87" t="str">
        <f ca="1">Sheet1!$B$10</f>
        <v>Copy of aebg_consortiumexpenditures_160722.xlsm</v>
      </c>
      <c r="X610" s="93"/>
      <c r="Y610" s="93"/>
      <c r="Z610" s="57"/>
      <c r="AA610" s="57"/>
      <c r="AB610" s="57"/>
      <c r="AC610" s="57"/>
    </row>
    <row r="611" spans="1:29" ht="16.05" customHeight="1" x14ac:dyDescent="0.25">
      <c r="A611" s="33" t="str">
        <f t="shared" si="324"/>
        <v>01 Allan Hancock</v>
      </c>
      <c r="B611" s="135" t="s">
        <v>8</v>
      </c>
      <c r="C611" s="136"/>
      <c r="D611" s="2">
        <v>0</v>
      </c>
      <c r="E611" s="2">
        <v>0</v>
      </c>
      <c r="F611" s="100">
        <f t="shared" si="326"/>
        <v>0</v>
      </c>
      <c r="G611" s="2">
        <v>0</v>
      </c>
      <c r="H611" s="2">
        <v>0</v>
      </c>
      <c r="I611" s="100">
        <f t="shared" si="327"/>
        <v>0</v>
      </c>
      <c r="J611" s="114">
        <f t="shared" si="328"/>
        <v>0</v>
      </c>
      <c r="K611" s="28" t="s">
        <v>2</v>
      </c>
      <c r="L611" s="2">
        <v>0</v>
      </c>
      <c r="M611" s="2">
        <v>0</v>
      </c>
      <c r="N611" s="2">
        <v>0</v>
      </c>
      <c r="O611" s="2">
        <v>0</v>
      </c>
      <c r="P611" s="2">
        <v>0</v>
      </c>
      <c r="Q611" s="2">
        <v>0</v>
      </c>
      <c r="R611" s="2">
        <v>0</v>
      </c>
      <c r="S611" s="94">
        <f t="shared" si="325"/>
        <v>0</v>
      </c>
      <c r="T611" s="89" t="str">
        <f t="shared" si="329"/>
        <v/>
      </c>
      <c r="U611" s="87" t="e">
        <f t="shared" si="329"/>
        <v>#N/A</v>
      </c>
      <c r="V611" s="87" t="str">
        <f ca="1">Sheet1!$B$8</f>
        <v>01-Allan-Hancock_171211155522</v>
      </c>
      <c r="W611" s="87" t="str">
        <f ca="1">Sheet1!$B$10</f>
        <v>Copy of aebg_consortiumexpenditures_160722.xlsm</v>
      </c>
      <c r="X611" s="93"/>
      <c r="Y611" s="93"/>
      <c r="Z611" s="57"/>
      <c r="AA611" s="57"/>
      <c r="AB611" s="57"/>
      <c r="AC611" s="57"/>
    </row>
    <row r="612" spans="1:29" ht="16.05" customHeight="1" x14ac:dyDescent="0.25">
      <c r="A612" s="33" t="str">
        <f t="shared" si="324"/>
        <v>01 Allan Hancock</v>
      </c>
      <c r="B612" s="135" t="s">
        <v>9</v>
      </c>
      <c r="C612" s="136"/>
      <c r="D612" s="2">
        <v>0</v>
      </c>
      <c r="E612" s="2">
        <v>0</v>
      </c>
      <c r="F612" s="100">
        <f t="shared" si="326"/>
        <v>0</v>
      </c>
      <c r="G612" s="2">
        <v>0</v>
      </c>
      <c r="H612" s="2">
        <v>0</v>
      </c>
      <c r="I612" s="100">
        <f t="shared" si="327"/>
        <v>0</v>
      </c>
      <c r="J612" s="114">
        <f t="shared" si="328"/>
        <v>0</v>
      </c>
      <c r="K612" s="28" t="s">
        <v>2</v>
      </c>
      <c r="L612" s="2">
        <v>0</v>
      </c>
      <c r="M612" s="2">
        <v>0</v>
      </c>
      <c r="N612" s="2">
        <v>0</v>
      </c>
      <c r="O612" s="2">
        <v>0</v>
      </c>
      <c r="P612" s="2">
        <v>0</v>
      </c>
      <c r="Q612" s="2">
        <v>0</v>
      </c>
      <c r="R612" s="2">
        <v>0</v>
      </c>
      <c r="S612" s="94">
        <f t="shared" si="325"/>
        <v>0</v>
      </c>
      <c r="T612" s="89" t="str">
        <f t="shared" si="329"/>
        <v/>
      </c>
      <c r="U612" s="87" t="e">
        <f t="shared" si="329"/>
        <v>#N/A</v>
      </c>
      <c r="V612" s="87" t="str">
        <f ca="1">Sheet1!$B$8</f>
        <v>01-Allan-Hancock_171211155522</v>
      </c>
      <c r="W612" s="87" t="str">
        <f ca="1">Sheet1!$B$10</f>
        <v>Copy of aebg_consortiumexpenditures_160722.xlsm</v>
      </c>
      <c r="X612" s="93"/>
      <c r="Y612" s="93"/>
      <c r="Z612" s="57"/>
      <c r="AA612" s="57"/>
      <c r="AB612" s="57"/>
      <c r="AC612" s="57"/>
    </row>
    <row r="613" spans="1:29" ht="16.95" customHeight="1" thickBot="1" x14ac:dyDescent="0.3">
      <c r="A613" s="33" t="str">
        <f t="shared" si="324"/>
        <v>01 Allan Hancock</v>
      </c>
      <c r="B613" s="147" t="s">
        <v>10</v>
      </c>
      <c r="C613" s="148"/>
      <c r="D613" s="3">
        <v>0</v>
      </c>
      <c r="E613" s="4">
        <v>0</v>
      </c>
      <c r="F613" s="101">
        <f t="shared" si="326"/>
        <v>0</v>
      </c>
      <c r="G613" s="3">
        <v>0</v>
      </c>
      <c r="H613" s="4">
        <v>0</v>
      </c>
      <c r="I613" s="101">
        <f t="shared" si="327"/>
        <v>0</v>
      </c>
      <c r="J613" s="115">
        <f t="shared" si="328"/>
        <v>0</v>
      </c>
      <c r="K613" s="28" t="s">
        <v>2</v>
      </c>
      <c r="L613" s="3">
        <v>0</v>
      </c>
      <c r="M613" s="4">
        <v>0</v>
      </c>
      <c r="N613" s="3">
        <v>0</v>
      </c>
      <c r="O613" s="4">
        <v>0</v>
      </c>
      <c r="P613" s="3">
        <v>0</v>
      </c>
      <c r="Q613" s="4">
        <v>0</v>
      </c>
      <c r="R613" s="3">
        <v>0</v>
      </c>
      <c r="S613" s="95">
        <f t="shared" si="325"/>
        <v>0</v>
      </c>
      <c r="T613" s="89" t="str">
        <f t="shared" si="329"/>
        <v/>
      </c>
      <c r="U613" s="87" t="e">
        <f t="shared" si="329"/>
        <v>#N/A</v>
      </c>
      <c r="V613" s="87" t="str">
        <f ca="1">Sheet1!$B$8</f>
        <v>01-Allan-Hancock_171211155522</v>
      </c>
      <c r="W613" s="87" t="str">
        <f ca="1">Sheet1!$B$10</f>
        <v>Copy of aebg_consortiumexpenditures_160722.xlsm</v>
      </c>
      <c r="X613" s="93"/>
      <c r="Y613" s="93"/>
      <c r="Z613" s="57"/>
      <c r="AA613" s="57"/>
      <c r="AB613" s="57"/>
      <c r="AC613" s="57"/>
    </row>
    <row r="614" spans="1:29" thickTop="1" x14ac:dyDescent="0.25">
      <c r="A614" s="33"/>
      <c r="B614" s="149" t="s">
        <v>11</v>
      </c>
      <c r="C614" s="150"/>
      <c r="D614" s="96">
        <f t="shared" ref="D614:E614" si="330">SUM(D607:D613)</f>
        <v>0</v>
      </c>
      <c r="E614" s="96">
        <f t="shared" si="330"/>
        <v>0</v>
      </c>
      <c r="F614" s="102">
        <f>SUM(F607:F613)</f>
        <v>0</v>
      </c>
      <c r="G614" s="96">
        <f>SUM(G607:G613)</f>
        <v>0</v>
      </c>
      <c r="H614" s="96">
        <f>SUM(H607:H613)</f>
        <v>0</v>
      </c>
      <c r="I614" s="102">
        <f>SUM(I607:I613)</f>
        <v>0</v>
      </c>
      <c r="J614" s="114">
        <f>IF(F614-I614=0,0,IF(F614-I614&gt;0,TEXT(ABS(F614-I614),"$#,###")&amp;" ▼",TEXT(ABS(F614-I614),"$#,###")&amp;" ▲"))</f>
        <v>0</v>
      </c>
      <c r="K614" s="29"/>
      <c r="L614" s="96">
        <f t="shared" ref="L614:R614" si="331">SUM(L607:L613)</f>
        <v>0</v>
      </c>
      <c r="M614" s="96">
        <f t="shared" si="331"/>
        <v>0</v>
      </c>
      <c r="N614" s="96">
        <f t="shared" si="331"/>
        <v>0</v>
      </c>
      <c r="O614" s="96">
        <f t="shared" si="331"/>
        <v>0</v>
      </c>
      <c r="P614" s="96">
        <f t="shared" si="331"/>
        <v>0</v>
      </c>
      <c r="Q614" s="96">
        <f t="shared" si="331"/>
        <v>0</v>
      </c>
      <c r="R614" s="96">
        <f t="shared" si="331"/>
        <v>0</v>
      </c>
      <c r="S614" s="96">
        <f>SUM(S607:S613)</f>
        <v>0</v>
      </c>
      <c r="T614" s="89"/>
      <c r="U614" s="87"/>
      <c r="V614" s="87"/>
      <c r="W614" s="87"/>
      <c r="X614" s="93"/>
      <c r="Y614" s="93"/>
      <c r="Z614" s="57"/>
      <c r="AA614" s="57"/>
      <c r="AB614" s="57"/>
      <c r="AC614" s="57"/>
    </row>
    <row r="615" spans="1:29" ht="15" x14ac:dyDescent="0.25">
      <c r="A615" s="33"/>
      <c r="B615" s="5"/>
      <c r="C615" s="5"/>
      <c r="D615" s="6"/>
      <c r="E615" s="6"/>
      <c r="F615" s="6"/>
      <c r="G615" s="6"/>
      <c r="H615" s="6"/>
      <c r="I615" s="6"/>
      <c r="J615" s="116"/>
      <c r="K615" s="28"/>
      <c r="L615" s="6"/>
      <c r="M615" s="6"/>
      <c r="N615" s="6"/>
      <c r="O615" s="6"/>
      <c r="P615" s="6"/>
      <c r="Q615" s="6"/>
      <c r="R615" s="6"/>
      <c r="S615" s="6"/>
      <c r="T615" s="89"/>
      <c r="U615" s="87"/>
      <c r="V615" s="87"/>
      <c r="W615" s="87"/>
      <c r="X615" s="93"/>
      <c r="Y615" s="93"/>
      <c r="Z615" s="57"/>
      <c r="AA615" s="57"/>
      <c r="AB615" s="57"/>
      <c r="AC615" s="57"/>
    </row>
    <row r="616" spans="1:29" ht="28.2" thickBot="1" x14ac:dyDescent="0.3">
      <c r="A616" s="33"/>
      <c r="B616" s="133" t="s">
        <v>12</v>
      </c>
      <c r="C616" s="134"/>
      <c r="D616" s="51" t="s">
        <v>13</v>
      </c>
      <c r="E616" s="51" t="s">
        <v>14</v>
      </c>
      <c r="F616" s="52" t="s">
        <v>11</v>
      </c>
      <c r="G616" s="51" t="s">
        <v>13</v>
      </c>
      <c r="H616" s="51" t="s">
        <v>14</v>
      </c>
      <c r="I616" s="52" t="s">
        <v>11</v>
      </c>
      <c r="J616" s="117" t="s">
        <v>1055</v>
      </c>
      <c r="K616" s="28"/>
      <c r="L616" s="51" t="s">
        <v>15</v>
      </c>
      <c r="M616" s="51" t="s">
        <v>16</v>
      </c>
      <c r="N616" s="51" t="s">
        <v>17</v>
      </c>
      <c r="O616" s="51" t="s">
        <v>18</v>
      </c>
      <c r="P616" s="51" t="s">
        <v>19</v>
      </c>
      <c r="Q616" s="51" t="s">
        <v>20</v>
      </c>
      <c r="R616" s="51" t="s">
        <v>1062</v>
      </c>
      <c r="S616" s="72" t="s">
        <v>11</v>
      </c>
      <c r="T616" s="89"/>
      <c r="U616" s="87"/>
      <c r="V616" s="87"/>
      <c r="W616" s="87"/>
      <c r="X616" s="93"/>
      <c r="Y616" s="93"/>
      <c r="Z616" s="57"/>
      <c r="AA616" s="57"/>
      <c r="AB616" s="57"/>
      <c r="AC616" s="57"/>
    </row>
    <row r="617" spans="1:29" ht="16.05" customHeight="1" x14ac:dyDescent="0.25">
      <c r="A617" s="33" t="str">
        <f>$B$4</f>
        <v>01 Allan Hancock</v>
      </c>
      <c r="B617" s="143" t="s">
        <v>21</v>
      </c>
      <c r="C617" s="144"/>
      <c r="D617" s="1">
        <v>0</v>
      </c>
      <c r="E617" s="1">
        <v>0</v>
      </c>
      <c r="F617" s="99">
        <f>SUM(D617:E617)</f>
        <v>0</v>
      </c>
      <c r="G617" s="1">
        <v>0</v>
      </c>
      <c r="H617" s="1">
        <v>0</v>
      </c>
      <c r="I617" s="99">
        <f>SUM(G617:H617)</f>
        <v>0</v>
      </c>
      <c r="J617" s="114">
        <f>IF(F617-I617=0,0,IF(F617-I617&gt;0,TEXT(ABS(F617-I617),"$#,###")&amp;" ▼",TEXT(ABS(F617-I617),"$#,###")&amp;" ▲"))</f>
        <v>0</v>
      </c>
      <c r="K617" s="28" t="s">
        <v>12</v>
      </c>
      <c r="L617" s="1">
        <v>0</v>
      </c>
      <c r="M617" s="1">
        <v>0</v>
      </c>
      <c r="N617" s="1">
        <v>0</v>
      </c>
      <c r="O617" s="1">
        <v>0</v>
      </c>
      <c r="P617" s="1">
        <v>0</v>
      </c>
      <c r="Q617" s="1">
        <v>0</v>
      </c>
      <c r="R617" s="1">
        <v>0</v>
      </c>
      <c r="S617" s="97">
        <f>SUM(L617:R617)</f>
        <v>0</v>
      </c>
      <c r="T617" s="89" t="str">
        <f>T613</f>
        <v/>
      </c>
      <c r="U617" s="87" t="e">
        <f>U613</f>
        <v>#N/A</v>
      </c>
      <c r="V617" s="87" t="str">
        <f ca="1">V613</f>
        <v>01-Allan-Hancock_171211155522</v>
      </c>
      <c r="W617" s="87" t="str">
        <f ca="1">W613</f>
        <v>Copy of aebg_consortiumexpenditures_160722.xlsm</v>
      </c>
      <c r="X617" s="93"/>
      <c r="Y617" s="93"/>
      <c r="Z617" s="57"/>
      <c r="AA617" s="57"/>
      <c r="AB617" s="57"/>
      <c r="AC617" s="57"/>
    </row>
    <row r="618" spans="1:29" ht="16.05" customHeight="1" x14ac:dyDescent="0.25">
      <c r="A618" s="33" t="str">
        <f>$B$4</f>
        <v>01 Allan Hancock</v>
      </c>
      <c r="B618" s="135" t="s">
        <v>22</v>
      </c>
      <c r="C618" s="136"/>
      <c r="D618" s="2">
        <v>0</v>
      </c>
      <c r="E618" s="2">
        <v>0</v>
      </c>
      <c r="F618" s="99">
        <f t="shared" ref="F618:F621" si="332">SUM(D618:E618)</f>
        <v>0</v>
      </c>
      <c r="G618" s="2">
        <v>0</v>
      </c>
      <c r="H618" s="2">
        <v>0</v>
      </c>
      <c r="I618" s="100">
        <f t="shared" ref="I618:I621" si="333">SUM(G618:H618)</f>
        <v>0</v>
      </c>
      <c r="J618" s="114">
        <f t="shared" ref="J618:J622" si="334">IF(F618-I618=0,0,IF(F618-I618&gt;0,TEXT(ABS(F618-I618),"$#,###")&amp;" ▼",TEXT(ABS(F618-I618),"$#,###")&amp;" ▲"))</f>
        <v>0</v>
      </c>
      <c r="K618" s="28" t="s">
        <v>12</v>
      </c>
      <c r="L618" s="2">
        <v>0</v>
      </c>
      <c r="M618" s="2">
        <v>0</v>
      </c>
      <c r="N618" s="2">
        <v>0</v>
      </c>
      <c r="O618" s="2">
        <v>0</v>
      </c>
      <c r="P618" s="2">
        <v>0</v>
      </c>
      <c r="Q618" s="2">
        <v>0</v>
      </c>
      <c r="R618" s="2">
        <v>0</v>
      </c>
      <c r="S618" s="94">
        <f>SUM(L618:R618)</f>
        <v>0</v>
      </c>
      <c r="T618" s="89" t="str">
        <f t="shared" ref="T618:W621" si="335">T617</f>
        <v/>
      </c>
      <c r="U618" s="87" t="e">
        <f t="shared" si="335"/>
        <v>#N/A</v>
      </c>
      <c r="V618" s="87" t="str">
        <f t="shared" ca="1" si="335"/>
        <v>01-Allan-Hancock_171211155522</v>
      </c>
      <c r="W618" s="87" t="str">
        <f t="shared" ca="1" si="335"/>
        <v>Copy of aebg_consortiumexpenditures_160722.xlsm</v>
      </c>
      <c r="X618" s="93"/>
      <c r="Y618" s="93"/>
      <c r="Z618" s="57"/>
      <c r="AA618" s="57"/>
      <c r="AB618" s="57"/>
      <c r="AC618" s="57"/>
    </row>
    <row r="619" spans="1:29" ht="16.05" customHeight="1" x14ac:dyDescent="0.25">
      <c r="A619" s="33" t="str">
        <f>$B$4</f>
        <v>01 Allan Hancock</v>
      </c>
      <c r="B619" s="135" t="s">
        <v>23</v>
      </c>
      <c r="C619" s="136"/>
      <c r="D619" s="2">
        <v>0</v>
      </c>
      <c r="E619" s="2">
        <v>0</v>
      </c>
      <c r="F619" s="99">
        <f t="shared" si="332"/>
        <v>0</v>
      </c>
      <c r="G619" s="2">
        <v>0</v>
      </c>
      <c r="H619" s="2">
        <v>0</v>
      </c>
      <c r="I619" s="100">
        <f t="shared" si="333"/>
        <v>0</v>
      </c>
      <c r="J619" s="114">
        <f t="shared" si="334"/>
        <v>0</v>
      </c>
      <c r="K619" s="28" t="s">
        <v>12</v>
      </c>
      <c r="L619" s="2">
        <v>0</v>
      </c>
      <c r="M619" s="2">
        <v>0</v>
      </c>
      <c r="N619" s="2">
        <v>0</v>
      </c>
      <c r="O619" s="2">
        <v>0</v>
      </c>
      <c r="P619" s="2">
        <v>0</v>
      </c>
      <c r="Q619" s="2">
        <v>0</v>
      </c>
      <c r="R619" s="2">
        <v>0</v>
      </c>
      <c r="S619" s="94">
        <f>SUM(L619:R619)</f>
        <v>0</v>
      </c>
      <c r="T619" s="89" t="str">
        <f t="shared" si="335"/>
        <v/>
      </c>
      <c r="U619" s="87" t="e">
        <f t="shared" si="335"/>
        <v>#N/A</v>
      </c>
      <c r="V619" s="87" t="str">
        <f t="shared" ca="1" si="335"/>
        <v>01-Allan-Hancock_171211155522</v>
      </c>
      <c r="W619" s="87" t="str">
        <f t="shared" ca="1" si="335"/>
        <v>Copy of aebg_consortiumexpenditures_160722.xlsm</v>
      </c>
      <c r="X619" s="93"/>
      <c r="Y619" s="93"/>
      <c r="Z619" s="57"/>
      <c r="AA619" s="57"/>
      <c r="AB619" s="57"/>
      <c r="AC619" s="57"/>
    </row>
    <row r="620" spans="1:29" ht="16.05" customHeight="1" x14ac:dyDescent="0.25">
      <c r="A620" s="33" t="str">
        <f>$B$4</f>
        <v>01 Allan Hancock</v>
      </c>
      <c r="B620" s="135" t="s">
        <v>24</v>
      </c>
      <c r="C620" s="136"/>
      <c r="D620" s="2">
        <v>0</v>
      </c>
      <c r="E620" s="2">
        <v>0</v>
      </c>
      <c r="F620" s="99">
        <f t="shared" si="332"/>
        <v>0</v>
      </c>
      <c r="G620" s="2">
        <v>0</v>
      </c>
      <c r="H620" s="2">
        <v>0</v>
      </c>
      <c r="I620" s="100">
        <f t="shared" si="333"/>
        <v>0</v>
      </c>
      <c r="J620" s="114">
        <f t="shared" si="334"/>
        <v>0</v>
      </c>
      <c r="K620" s="28" t="s">
        <v>12</v>
      </c>
      <c r="L620" s="2">
        <v>0</v>
      </c>
      <c r="M620" s="2">
        <v>0</v>
      </c>
      <c r="N620" s="2">
        <v>0</v>
      </c>
      <c r="O620" s="2">
        <v>0</v>
      </c>
      <c r="P620" s="2">
        <v>0</v>
      </c>
      <c r="Q620" s="2">
        <v>0</v>
      </c>
      <c r="R620" s="2">
        <v>0</v>
      </c>
      <c r="S620" s="94">
        <f>SUM(L620:R620)</f>
        <v>0</v>
      </c>
      <c r="T620" s="89" t="str">
        <f t="shared" si="335"/>
        <v/>
      </c>
      <c r="U620" s="87" t="e">
        <f t="shared" si="335"/>
        <v>#N/A</v>
      </c>
      <c r="V620" s="87" t="str">
        <f t="shared" ca="1" si="335"/>
        <v>01-Allan-Hancock_171211155522</v>
      </c>
      <c r="W620" s="87" t="str">
        <f t="shared" ca="1" si="335"/>
        <v>Copy of aebg_consortiumexpenditures_160722.xlsm</v>
      </c>
      <c r="X620" s="93"/>
      <c r="Y620" s="93"/>
      <c r="Z620" s="57"/>
      <c r="AA620" s="57"/>
      <c r="AB620" s="57"/>
      <c r="AC620" s="57"/>
    </row>
    <row r="621" spans="1:29" ht="16.95" customHeight="1" thickBot="1" x14ac:dyDescent="0.3">
      <c r="A621" s="33" t="str">
        <f>$B$4</f>
        <v>01 Allan Hancock</v>
      </c>
      <c r="B621" s="135" t="s">
        <v>25</v>
      </c>
      <c r="C621" s="136"/>
      <c r="D621" s="3">
        <v>0</v>
      </c>
      <c r="E621" s="4">
        <v>0</v>
      </c>
      <c r="F621" s="101">
        <f t="shared" si="332"/>
        <v>0</v>
      </c>
      <c r="G621" s="3">
        <v>0</v>
      </c>
      <c r="H621" s="4">
        <v>0</v>
      </c>
      <c r="I621" s="101">
        <f t="shared" si="333"/>
        <v>0</v>
      </c>
      <c r="J621" s="115">
        <f t="shared" si="334"/>
        <v>0</v>
      </c>
      <c r="K621" s="28" t="s">
        <v>12</v>
      </c>
      <c r="L621" s="4">
        <v>0</v>
      </c>
      <c r="M621" s="4">
        <v>0</v>
      </c>
      <c r="N621" s="4">
        <v>0</v>
      </c>
      <c r="O621" s="4">
        <v>0</v>
      </c>
      <c r="P621" s="4">
        <v>0</v>
      </c>
      <c r="Q621" s="4">
        <v>0</v>
      </c>
      <c r="R621" s="4">
        <v>0</v>
      </c>
      <c r="S621" s="95">
        <f>SUM(L621:R621)</f>
        <v>0</v>
      </c>
      <c r="T621" s="89" t="str">
        <f t="shared" si="335"/>
        <v/>
      </c>
      <c r="U621" s="87" t="e">
        <f t="shared" si="335"/>
        <v>#N/A</v>
      </c>
      <c r="V621" s="87" t="str">
        <f t="shared" ca="1" si="335"/>
        <v>01-Allan-Hancock_171211155522</v>
      </c>
      <c r="W621" s="87" t="str">
        <f t="shared" ca="1" si="335"/>
        <v>Copy of aebg_consortiumexpenditures_160722.xlsm</v>
      </c>
      <c r="X621" s="93"/>
      <c r="Y621" s="93"/>
      <c r="Z621" s="57"/>
      <c r="AA621" s="57"/>
      <c r="AB621" s="57"/>
      <c r="AC621" s="57"/>
    </row>
    <row r="622" spans="1:29" thickTop="1" x14ac:dyDescent="0.25">
      <c r="A622" s="33"/>
      <c r="B622" s="145" t="s">
        <v>11</v>
      </c>
      <c r="C622" s="146"/>
      <c r="D622" s="96">
        <f t="shared" ref="D622:E622" si="336">SUM(D617:D621)</f>
        <v>0</v>
      </c>
      <c r="E622" s="96">
        <f t="shared" si="336"/>
        <v>0</v>
      </c>
      <c r="F622" s="102">
        <f>SUM(F617:F621)</f>
        <v>0</v>
      </c>
      <c r="G622" s="96">
        <f>SUM(G617:G621)</f>
        <v>0</v>
      </c>
      <c r="H622" s="96">
        <f>SUM(H617:H621)</f>
        <v>0</v>
      </c>
      <c r="I622" s="102">
        <f>SUM(I617:I621)</f>
        <v>0</v>
      </c>
      <c r="J622" s="114">
        <f t="shared" si="334"/>
        <v>0</v>
      </c>
      <c r="K622" s="29"/>
      <c r="L622" s="96">
        <f t="shared" ref="L622:R622" si="337">SUM(L617:L621)</f>
        <v>0</v>
      </c>
      <c r="M622" s="96">
        <f t="shared" si="337"/>
        <v>0</v>
      </c>
      <c r="N622" s="96">
        <f t="shared" si="337"/>
        <v>0</v>
      </c>
      <c r="O622" s="96">
        <f t="shared" si="337"/>
        <v>0</v>
      </c>
      <c r="P622" s="96">
        <f t="shared" si="337"/>
        <v>0</v>
      </c>
      <c r="Q622" s="96">
        <f t="shared" si="337"/>
        <v>0</v>
      </c>
      <c r="R622" s="96">
        <f t="shared" si="337"/>
        <v>0</v>
      </c>
      <c r="S622" s="96">
        <f>SUM(S617:S621)</f>
        <v>0</v>
      </c>
      <c r="T622" s="89"/>
      <c r="U622" s="87"/>
      <c r="V622" s="87"/>
      <c r="W622" s="87"/>
      <c r="X622" s="93"/>
      <c r="Y622" s="93"/>
      <c r="Z622" s="57"/>
      <c r="AA622" s="57"/>
      <c r="AB622" s="57"/>
      <c r="AC622" s="57"/>
    </row>
    <row r="623" spans="1:29" ht="15" x14ac:dyDescent="0.25">
      <c r="A623" s="33"/>
      <c r="B623" s="5"/>
      <c r="C623" s="5"/>
      <c r="D623" s="6"/>
      <c r="E623" s="6"/>
      <c r="F623" s="6"/>
      <c r="G623" s="6"/>
      <c r="H623" s="6"/>
      <c r="I623" s="6"/>
      <c r="J623" s="116"/>
      <c r="K623" s="28"/>
      <c r="L623" s="6"/>
      <c r="M623" s="6"/>
      <c r="N623" s="6"/>
      <c r="O623" s="6"/>
      <c r="P623" s="6"/>
      <c r="Q623" s="6"/>
      <c r="R623" s="6"/>
      <c r="S623" s="6"/>
      <c r="T623" s="89"/>
      <c r="U623" s="87"/>
      <c r="V623" s="87"/>
      <c r="W623" s="87"/>
      <c r="X623" s="93"/>
      <c r="Y623" s="93"/>
      <c r="Z623" s="57"/>
      <c r="AA623" s="57"/>
      <c r="AB623" s="57"/>
      <c r="AC623" s="57"/>
    </row>
    <row r="624" spans="1:29" ht="28.2" thickBot="1" x14ac:dyDescent="0.3">
      <c r="A624" s="33"/>
      <c r="B624" s="133" t="s">
        <v>26</v>
      </c>
      <c r="C624" s="134"/>
      <c r="D624" s="51" t="s">
        <v>13</v>
      </c>
      <c r="E624" s="51" t="s">
        <v>14</v>
      </c>
      <c r="F624" s="52" t="s">
        <v>11</v>
      </c>
      <c r="G624" s="51" t="s">
        <v>13</v>
      </c>
      <c r="H624" s="51" t="s">
        <v>14</v>
      </c>
      <c r="I624" s="52" t="s">
        <v>11</v>
      </c>
      <c r="J624" s="117" t="s">
        <v>1055</v>
      </c>
      <c r="K624" s="28"/>
      <c r="L624" s="132"/>
      <c r="M624" s="132"/>
      <c r="N624" s="132"/>
      <c r="O624" s="132"/>
      <c r="P624" s="132"/>
      <c r="Q624" s="132"/>
      <c r="R624" s="132"/>
      <c r="S624" s="106"/>
      <c r="T624" s="89"/>
      <c r="U624" s="87"/>
      <c r="V624" s="87"/>
      <c r="W624" s="87"/>
      <c r="X624" s="93"/>
      <c r="Y624" s="93"/>
      <c r="Z624" s="57"/>
      <c r="AA624" s="57"/>
      <c r="AB624" s="57"/>
      <c r="AC624" s="57"/>
    </row>
    <row r="625" spans="1:29" ht="16.05" customHeight="1" x14ac:dyDescent="0.25">
      <c r="A625" s="33" t="str">
        <f>$B$4</f>
        <v>01 Allan Hancock</v>
      </c>
      <c r="B625" s="143" t="s">
        <v>27</v>
      </c>
      <c r="C625" s="144"/>
      <c r="D625" s="1">
        <v>0</v>
      </c>
      <c r="E625" s="1">
        <v>0</v>
      </c>
      <c r="F625" s="99">
        <f>SUM(D625:E625)</f>
        <v>0</v>
      </c>
      <c r="G625" s="1">
        <v>0</v>
      </c>
      <c r="H625" s="1">
        <v>0</v>
      </c>
      <c r="I625" s="99">
        <f>SUM(G625:H625)</f>
        <v>0</v>
      </c>
      <c r="J625" s="114">
        <f>IF(F625-I625=0,0,IF(F625-I625&gt;0,TEXT(ABS(F625-I625),"$#,###")&amp;" ▼",TEXT(ABS(F625-I625),"$#,###")&amp;" ▲"))</f>
        <v>0</v>
      </c>
      <c r="K625" s="28" t="s">
        <v>1052</v>
      </c>
      <c r="L625" s="125"/>
      <c r="M625" s="125"/>
      <c r="N625" s="125"/>
      <c r="O625" s="125"/>
      <c r="P625" s="125"/>
      <c r="Q625" s="125"/>
      <c r="R625" s="125"/>
      <c r="S625" s="98"/>
      <c r="T625" s="89" t="str">
        <f>T621</f>
        <v/>
      </c>
      <c r="U625" s="87" t="e">
        <f>U621</f>
        <v>#N/A</v>
      </c>
      <c r="V625" s="87" t="str">
        <f ca="1">V621</f>
        <v>01-Allan-Hancock_171211155522</v>
      </c>
      <c r="W625" s="87" t="str">
        <f ca="1">W621</f>
        <v>Copy of aebg_consortiumexpenditures_160722.xlsm</v>
      </c>
      <c r="X625" s="93"/>
      <c r="Y625" s="93"/>
      <c r="Z625" s="57"/>
      <c r="AA625" s="57"/>
      <c r="AB625" s="57"/>
      <c r="AC625" s="57"/>
    </row>
    <row r="626" spans="1:29" ht="16.05" customHeight="1" x14ac:dyDescent="0.25">
      <c r="A626" s="33" t="str">
        <f>$B$4</f>
        <v>01 Allan Hancock</v>
      </c>
      <c r="B626" s="135" t="s">
        <v>28</v>
      </c>
      <c r="C626" s="136"/>
      <c r="D626" s="2">
        <v>0</v>
      </c>
      <c r="E626" s="2">
        <v>0</v>
      </c>
      <c r="F626" s="100">
        <f t="shared" ref="F626:F632" si="338">SUM(D626:E626)</f>
        <v>0</v>
      </c>
      <c r="G626" s="2">
        <v>0</v>
      </c>
      <c r="H626" s="2">
        <v>0</v>
      </c>
      <c r="I626" s="100">
        <f t="shared" ref="I626:I632" si="339">SUM(G626:H626)</f>
        <v>0</v>
      </c>
      <c r="J626" s="114">
        <f t="shared" ref="J626:J633" si="340">IF(F626-I626=0,0,IF(F626-I626&gt;0,TEXT(ABS(F626-I626),"$#,###")&amp;" ▼",TEXT(ABS(F626-I626),"$#,###")&amp;" ▲"))</f>
        <v>0</v>
      </c>
      <c r="K626" s="28" t="s">
        <v>1052</v>
      </c>
      <c r="L626" s="125"/>
      <c r="M626" s="125"/>
      <c r="N626" s="125"/>
      <c r="O626" s="125"/>
      <c r="P626" s="125"/>
      <c r="Q626" s="125"/>
      <c r="R626" s="125"/>
      <c r="S626" s="98"/>
      <c r="T626" s="89" t="str">
        <f t="shared" ref="T626:W632" si="341">T625</f>
        <v/>
      </c>
      <c r="U626" s="87" t="e">
        <f t="shared" si="341"/>
        <v>#N/A</v>
      </c>
      <c r="V626" s="87" t="str">
        <f t="shared" ca="1" si="341"/>
        <v>01-Allan-Hancock_171211155522</v>
      </c>
      <c r="W626" s="87" t="str">
        <f t="shared" ca="1" si="341"/>
        <v>Copy of aebg_consortiumexpenditures_160722.xlsm</v>
      </c>
      <c r="X626" s="93"/>
      <c r="Y626" s="93"/>
      <c r="Z626" s="57"/>
      <c r="AA626" s="57"/>
      <c r="AB626" s="57"/>
      <c r="AC626" s="57"/>
    </row>
    <row r="627" spans="1:29" ht="16.05" customHeight="1" x14ac:dyDescent="0.25">
      <c r="A627" s="33" t="str">
        <f t="shared" ref="A627:A632" si="342">A626</f>
        <v>01 Allan Hancock</v>
      </c>
      <c r="B627" s="135" t="s">
        <v>29</v>
      </c>
      <c r="C627" s="136"/>
      <c r="D627" s="2">
        <v>0</v>
      </c>
      <c r="E627" s="2">
        <v>0</v>
      </c>
      <c r="F627" s="100">
        <f t="shared" si="338"/>
        <v>0</v>
      </c>
      <c r="G627" s="2">
        <v>0</v>
      </c>
      <c r="H627" s="2">
        <v>0</v>
      </c>
      <c r="I627" s="100">
        <f t="shared" si="339"/>
        <v>0</v>
      </c>
      <c r="J627" s="114">
        <f t="shared" si="340"/>
        <v>0</v>
      </c>
      <c r="K627" s="28" t="s">
        <v>1052</v>
      </c>
      <c r="L627" s="125"/>
      <c r="M627" s="125"/>
      <c r="N627" s="125"/>
      <c r="O627" s="125"/>
      <c r="P627" s="125"/>
      <c r="Q627" s="125"/>
      <c r="R627" s="125"/>
      <c r="S627" s="98"/>
      <c r="T627" s="89" t="str">
        <f t="shared" si="341"/>
        <v/>
      </c>
      <c r="U627" s="87" t="e">
        <f t="shared" si="341"/>
        <v>#N/A</v>
      </c>
      <c r="V627" s="87" t="str">
        <f t="shared" ca="1" si="341"/>
        <v>01-Allan-Hancock_171211155522</v>
      </c>
      <c r="W627" s="87" t="str">
        <f t="shared" ca="1" si="341"/>
        <v>Copy of aebg_consortiumexpenditures_160722.xlsm</v>
      </c>
      <c r="X627" s="93"/>
      <c r="Y627" s="93"/>
      <c r="Z627" s="57"/>
      <c r="AA627" s="57"/>
      <c r="AB627" s="57"/>
      <c r="AC627" s="57"/>
    </row>
    <row r="628" spans="1:29" ht="16.05" customHeight="1" x14ac:dyDescent="0.25">
      <c r="A628" s="33" t="str">
        <f t="shared" si="342"/>
        <v>01 Allan Hancock</v>
      </c>
      <c r="B628" s="135" t="s">
        <v>30</v>
      </c>
      <c r="C628" s="136"/>
      <c r="D628" s="1">
        <v>0</v>
      </c>
      <c r="E628" s="1">
        <v>0</v>
      </c>
      <c r="F628" s="100">
        <f t="shared" si="338"/>
        <v>0</v>
      </c>
      <c r="G628" s="1">
        <v>0</v>
      </c>
      <c r="H628" s="1">
        <v>0</v>
      </c>
      <c r="I628" s="100">
        <f t="shared" si="339"/>
        <v>0</v>
      </c>
      <c r="J628" s="114">
        <f t="shared" si="340"/>
        <v>0</v>
      </c>
      <c r="K628" s="28" t="s">
        <v>1052</v>
      </c>
      <c r="L628" s="125"/>
      <c r="M628" s="125"/>
      <c r="N628" s="125"/>
      <c r="O628" s="125"/>
      <c r="P628" s="125"/>
      <c r="Q628" s="125"/>
      <c r="R628" s="125"/>
      <c r="S628" s="98"/>
      <c r="T628" s="89" t="str">
        <f t="shared" si="341"/>
        <v/>
      </c>
      <c r="U628" s="87" t="e">
        <f t="shared" si="341"/>
        <v>#N/A</v>
      </c>
      <c r="V628" s="87" t="str">
        <f t="shared" ca="1" si="341"/>
        <v>01-Allan-Hancock_171211155522</v>
      </c>
      <c r="W628" s="87" t="str">
        <f t="shared" ca="1" si="341"/>
        <v>Copy of aebg_consortiumexpenditures_160722.xlsm</v>
      </c>
      <c r="X628" s="93"/>
      <c r="Y628" s="93"/>
      <c r="Z628" s="57"/>
      <c r="AA628" s="57"/>
      <c r="AB628" s="57"/>
      <c r="AC628" s="57"/>
    </row>
    <row r="629" spans="1:29" ht="16.05" customHeight="1" x14ac:dyDescent="0.25">
      <c r="A629" s="33" t="str">
        <f t="shared" si="342"/>
        <v>01 Allan Hancock</v>
      </c>
      <c r="B629" s="135" t="s">
        <v>31</v>
      </c>
      <c r="C629" s="136"/>
      <c r="D629" s="2">
        <v>0</v>
      </c>
      <c r="E629" s="2">
        <v>0</v>
      </c>
      <c r="F629" s="100">
        <f t="shared" si="338"/>
        <v>0</v>
      </c>
      <c r="G629" s="2">
        <v>0</v>
      </c>
      <c r="H629" s="2">
        <v>0</v>
      </c>
      <c r="I629" s="100">
        <f t="shared" si="339"/>
        <v>0</v>
      </c>
      <c r="J629" s="114">
        <f t="shared" si="340"/>
        <v>0</v>
      </c>
      <c r="K629" s="28" t="s">
        <v>1052</v>
      </c>
      <c r="L629" s="125"/>
      <c r="M629" s="125"/>
      <c r="N629" s="125"/>
      <c r="O629" s="125"/>
      <c r="P629" s="125"/>
      <c r="Q629" s="125"/>
      <c r="R629" s="125"/>
      <c r="S629" s="98"/>
      <c r="T629" s="89" t="str">
        <f t="shared" si="341"/>
        <v/>
      </c>
      <c r="U629" s="87" t="e">
        <f t="shared" si="341"/>
        <v>#N/A</v>
      </c>
      <c r="V629" s="87" t="str">
        <f t="shared" ca="1" si="341"/>
        <v>01-Allan-Hancock_171211155522</v>
      </c>
      <c r="W629" s="87" t="str">
        <f t="shared" ca="1" si="341"/>
        <v>Copy of aebg_consortiumexpenditures_160722.xlsm</v>
      </c>
      <c r="X629" s="93"/>
      <c r="Y629" s="93"/>
      <c r="Z629" s="57"/>
      <c r="AA629" s="57"/>
      <c r="AB629" s="57"/>
      <c r="AC629" s="57"/>
    </row>
    <row r="630" spans="1:29" ht="16.05" customHeight="1" x14ac:dyDescent="0.25">
      <c r="A630" s="33" t="str">
        <f t="shared" si="342"/>
        <v>01 Allan Hancock</v>
      </c>
      <c r="B630" s="135" t="s">
        <v>32</v>
      </c>
      <c r="C630" s="136"/>
      <c r="D630" s="2">
        <v>0</v>
      </c>
      <c r="E630" s="2">
        <v>0</v>
      </c>
      <c r="F630" s="100">
        <f t="shared" si="338"/>
        <v>0</v>
      </c>
      <c r="G630" s="2">
        <v>0</v>
      </c>
      <c r="H630" s="2">
        <v>0</v>
      </c>
      <c r="I630" s="100">
        <f t="shared" si="339"/>
        <v>0</v>
      </c>
      <c r="J630" s="114">
        <f t="shared" si="340"/>
        <v>0</v>
      </c>
      <c r="K630" s="28" t="s">
        <v>1052</v>
      </c>
      <c r="L630" s="125"/>
      <c r="M630" s="125"/>
      <c r="N630" s="125"/>
      <c r="O630" s="125"/>
      <c r="P630" s="125"/>
      <c r="Q630" s="125"/>
      <c r="R630" s="125"/>
      <c r="S630" s="66"/>
      <c r="T630" s="89" t="str">
        <f t="shared" si="341"/>
        <v/>
      </c>
      <c r="U630" s="87" t="e">
        <f t="shared" si="341"/>
        <v>#N/A</v>
      </c>
      <c r="V630" s="87" t="str">
        <f t="shared" ca="1" si="341"/>
        <v>01-Allan-Hancock_171211155522</v>
      </c>
      <c r="W630" s="87" t="str">
        <f t="shared" ca="1" si="341"/>
        <v>Copy of aebg_consortiumexpenditures_160722.xlsm</v>
      </c>
      <c r="X630" s="93"/>
      <c r="Y630" s="93"/>
      <c r="Z630" s="57"/>
      <c r="AA630" s="57"/>
      <c r="AB630" s="57"/>
      <c r="AC630" s="57"/>
    </row>
    <row r="631" spans="1:29" ht="16.05" customHeight="1" x14ac:dyDescent="0.25">
      <c r="A631" s="33" t="str">
        <f t="shared" si="342"/>
        <v>01 Allan Hancock</v>
      </c>
      <c r="B631" s="135" t="s">
        <v>33</v>
      </c>
      <c r="C631" s="136"/>
      <c r="D631" s="2">
        <v>0</v>
      </c>
      <c r="E631" s="2">
        <v>0</v>
      </c>
      <c r="F631" s="100">
        <f t="shared" si="338"/>
        <v>0</v>
      </c>
      <c r="G631" s="2">
        <v>0</v>
      </c>
      <c r="H631" s="2">
        <v>0</v>
      </c>
      <c r="I631" s="100">
        <f t="shared" si="339"/>
        <v>0</v>
      </c>
      <c r="J631" s="114">
        <f t="shared" si="340"/>
        <v>0</v>
      </c>
      <c r="K631" s="28" t="s">
        <v>1052</v>
      </c>
      <c r="L631" s="125"/>
      <c r="M631" s="125"/>
      <c r="N631" s="125"/>
      <c r="O631" s="125"/>
      <c r="P631" s="125"/>
      <c r="Q631" s="125"/>
      <c r="R631" s="125"/>
      <c r="S631" s="111" t="s">
        <v>37</v>
      </c>
      <c r="T631" s="89" t="str">
        <f t="shared" si="341"/>
        <v/>
      </c>
      <c r="U631" s="87" t="e">
        <f t="shared" si="341"/>
        <v>#N/A</v>
      </c>
      <c r="V631" s="87" t="str">
        <f t="shared" ca="1" si="341"/>
        <v>01-Allan-Hancock_171211155522</v>
      </c>
      <c r="W631" s="87" t="str">
        <f t="shared" ca="1" si="341"/>
        <v>Copy of aebg_consortiumexpenditures_160722.xlsm</v>
      </c>
      <c r="X631" s="93"/>
      <c r="Y631" s="93"/>
      <c r="Z631" s="57"/>
      <c r="AA631" s="57"/>
      <c r="AB631" s="57"/>
      <c r="AC631" s="57"/>
    </row>
    <row r="632" spans="1:29" ht="16.95" customHeight="1" thickBot="1" x14ac:dyDescent="0.3">
      <c r="A632" s="33" t="str">
        <f t="shared" si="342"/>
        <v>01 Allan Hancock</v>
      </c>
      <c r="B632" s="147" t="s">
        <v>1070</v>
      </c>
      <c r="C632" s="148"/>
      <c r="D632" s="3">
        <v>0</v>
      </c>
      <c r="E632" s="4">
        <v>0</v>
      </c>
      <c r="F632" s="101">
        <f t="shared" si="338"/>
        <v>0</v>
      </c>
      <c r="G632" s="3">
        <v>0</v>
      </c>
      <c r="H632" s="4">
        <v>0</v>
      </c>
      <c r="I632" s="101">
        <f t="shared" si="339"/>
        <v>0</v>
      </c>
      <c r="J632" s="115">
        <f t="shared" si="340"/>
        <v>0</v>
      </c>
      <c r="K632" s="28" t="s">
        <v>1052</v>
      </c>
      <c r="L632" s="125"/>
      <c r="M632" s="125"/>
      <c r="N632" s="125"/>
      <c r="O632" s="125"/>
      <c r="P632" s="125"/>
      <c r="Q632" s="125"/>
      <c r="R632" s="125"/>
      <c r="S632" s="112" t="s">
        <v>1066</v>
      </c>
      <c r="T632" s="89" t="str">
        <f t="shared" si="341"/>
        <v/>
      </c>
      <c r="U632" s="87" t="e">
        <f t="shared" si="341"/>
        <v>#N/A</v>
      </c>
      <c r="V632" s="87" t="str">
        <f t="shared" ca="1" si="341"/>
        <v>01-Allan-Hancock_171211155522</v>
      </c>
      <c r="W632" s="87" t="str">
        <f t="shared" ca="1" si="341"/>
        <v>Copy of aebg_consortiumexpenditures_160722.xlsm</v>
      </c>
      <c r="X632" s="93"/>
      <c r="Y632" s="93"/>
      <c r="Z632" s="57"/>
      <c r="AA632" s="57"/>
      <c r="AB632" s="57"/>
      <c r="AC632" s="57"/>
    </row>
    <row r="633" spans="1:29" thickTop="1" x14ac:dyDescent="0.25">
      <c r="B633" s="8" t="s">
        <v>11</v>
      </c>
      <c r="C633" s="9"/>
      <c r="D633" s="96">
        <f t="shared" ref="D633:I633" si="343">SUM(D625:D632)</f>
        <v>0</v>
      </c>
      <c r="E633" s="96">
        <f t="shared" si="343"/>
        <v>0</v>
      </c>
      <c r="F633" s="102">
        <f t="shared" si="343"/>
        <v>0</v>
      </c>
      <c r="G633" s="96">
        <f t="shared" si="343"/>
        <v>0</v>
      </c>
      <c r="H633" s="96">
        <f t="shared" si="343"/>
        <v>0</v>
      </c>
      <c r="I633" s="102">
        <f t="shared" si="343"/>
        <v>0</v>
      </c>
      <c r="J633" s="114">
        <f t="shared" si="340"/>
        <v>0</v>
      </c>
      <c r="K633" s="30"/>
      <c r="L633" s="124"/>
      <c r="M633" s="124"/>
      <c r="N633" s="124"/>
      <c r="O633" s="124"/>
      <c r="P633" s="124"/>
      <c r="Q633" s="124"/>
      <c r="R633" s="124"/>
      <c r="S633" s="11" t="s">
        <v>1067</v>
      </c>
      <c r="T633" s="89"/>
      <c r="U633" s="87"/>
      <c r="V633" s="87"/>
      <c r="W633" s="87"/>
      <c r="X633" s="93"/>
      <c r="Y633" s="93"/>
      <c r="Z633" s="57"/>
      <c r="AA633" s="57"/>
      <c r="AB633" s="57"/>
      <c r="AC633" s="57"/>
    </row>
    <row r="635" spans="1:29" ht="30.6" thickBot="1" x14ac:dyDescent="0.35">
      <c r="M635" s="24"/>
      <c r="N635" s="24"/>
      <c r="O635" s="113"/>
      <c r="P635" s="113"/>
      <c r="Q635" s="107" t="s">
        <v>1063</v>
      </c>
      <c r="R635" s="107" t="s">
        <v>1064</v>
      </c>
      <c r="S635" s="107" t="s">
        <v>1065</v>
      </c>
    </row>
    <row r="636" spans="1:29" ht="28.2" x14ac:dyDescent="0.25">
      <c r="A636" s="76" t="s">
        <v>1027</v>
      </c>
      <c r="B636" s="21" t="str">
        <f>IFERROR(VLOOKUP(17,Sheet1!F:G,2,FALSE),"")</f>
        <v/>
      </c>
      <c r="C636" s="21"/>
      <c r="D636" s="103"/>
      <c r="E636" s="103"/>
      <c r="F636" s="103"/>
      <c r="G636" s="18"/>
      <c r="M636" s="24"/>
      <c r="N636" s="24"/>
      <c r="O636" s="155" t="s">
        <v>56</v>
      </c>
      <c r="P636" s="155"/>
      <c r="Q636" s="108" t="str">
        <f>R636</f>
        <v/>
      </c>
      <c r="R636" s="108" t="str">
        <f>IFERROR(INDEX(Sheet1!H:H,MATCH(U644,Sheet1!E:E,0)),"")</f>
        <v/>
      </c>
      <c r="S636" s="108" t="str">
        <f>IFERROR(INDEX(Sheet1!J:J,MATCH(U644,Sheet1!E:E,0)),"")</f>
        <v/>
      </c>
      <c r="X636" s="93"/>
      <c r="Y636" s="93"/>
      <c r="Z636" s="57"/>
      <c r="AA636" s="57"/>
      <c r="AB636" s="57"/>
      <c r="AC636" s="57"/>
    </row>
    <row r="637" spans="1:29" ht="25.95" customHeight="1" x14ac:dyDescent="0.25">
      <c r="B637" s="12"/>
      <c r="D637" s="11"/>
      <c r="E637" s="11"/>
      <c r="F637" s="11"/>
      <c r="G637" s="11"/>
      <c r="M637" s="24"/>
      <c r="N637" s="24"/>
      <c r="O637" s="156" t="s">
        <v>2</v>
      </c>
      <c r="P637" s="156"/>
      <c r="Q637" s="109" t="e">
        <f>IF(Q636=F651," - ",IF(Q636-F651&gt;0,TEXT(Q636-F651,"$#,###")&amp;" ▼",TEXT(ABS(Q636-F651),"$#,###")&amp;" ▲"))</f>
        <v>#VALUE!</v>
      </c>
      <c r="R637" s="109" t="e">
        <f>IF(I651=R636," - ",IF(R636-I651&gt;0,TEXT(R636-I651,"$#,###")&amp;" ▼",TEXT(ABS(R636-I651),"$#,###")&amp;" ▲"))</f>
        <v>#VALUE!</v>
      </c>
      <c r="S637" s="109" t="e">
        <f>IF(L651=S636," - ",IF(S636-L651&gt;0,TEXT(S636-L651,"$#,###")&amp;" ▼",TEXT(ABS(S636-L651),"$#,###")&amp;" ▲"))</f>
        <v>#VALUE!</v>
      </c>
      <c r="X637" s="93"/>
      <c r="Y637" s="93"/>
      <c r="Z637" s="57"/>
      <c r="AA637" s="57"/>
      <c r="AB637" s="57"/>
      <c r="AC637" s="57"/>
    </row>
    <row r="638" spans="1:29" ht="25.95" customHeight="1" x14ac:dyDescent="0.25">
      <c r="B638" s="7"/>
      <c r="C638" s="152" t="str">
        <f>IF(ISNA(Sheet1!B650),"Please select from the list of member agencies affiliated with the selected Consortium","")</f>
        <v/>
      </c>
      <c r="D638" s="152"/>
      <c r="E638" s="152"/>
      <c r="F638" s="152"/>
      <c r="G638" s="152"/>
      <c r="H638" s="31"/>
      <c r="I638" s="31"/>
      <c r="J638" s="31"/>
      <c r="K638" s="31"/>
      <c r="L638" s="13"/>
      <c r="M638" s="24"/>
      <c r="N638" s="24"/>
      <c r="O638" s="156" t="s">
        <v>12</v>
      </c>
      <c r="P638" s="156"/>
      <c r="Q638" s="109" t="e">
        <f>IF(F659=Q636," - ",IF(Q636-F659&gt;0,TEXT(Q636-F659,"$#,###")&amp;" ▼",TEXT(ABS(Q636-F659),"$#,###")&amp;" ▲"))</f>
        <v>#VALUE!</v>
      </c>
      <c r="R638" s="109" t="e">
        <f>IF(I659=R636," - ",IF(R636-I659&gt;0,TEXT(R636-I659,"$#,###")&amp;" ▼",TEXT(ABS(R636-I659),"$#,###")&amp;" ▲"))</f>
        <v>#VALUE!</v>
      </c>
      <c r="S638" s="109" t="e">
        <f>IF(L659=S636," - ",IF(S636-L659&gt;0,TEXT(S636-L659,"$#,###")&amp;" ▼",TEXT(ABS(S636-L659),"$#,###")&amp;" ▲"))</f>
        <v>#VALUE!</v>
      </c>
      <c r="U638" s="81"/>
      <c r="V638" s="81"/>
      <c r="W638" s="81"/>
      <c r="X638" s="93"/>
      <c r="Y638" s="93"/>
      <c r="Z638" s="57"/>
      <c r="AA638" s="57"/>
      <c r="AB638" s="57"/>
      <c r="AC638" s="57"/>
    </row>
    <row r="639" spans="1:29" ht="25.95" customHeight="1" x14ac:dyDescent="0.25">
      <c r="B639" s="7"/>
      <c r="C639" s="48"/>
      <c r="D639" s="71"/>
      <c r="E639" s="71"/>
      <c r="F639" s="71"/>
      <c r="G639" s="71"/>
      <c r="H639" s="31"/>
      <c r="I639" s="31"/>
      <c r="J639" s="31"/>
      <c r="K639" s="31"/>
      <c r="L639" s="13"/>
      <c r="M639" s="24"/>
      <c r="N639" s="24"/>
      <c r="O639" s="154" t="s">
        <v>1052</v>
      </c>
      <c r="P639" s="154"/>
      <c r="Q639" s="110" t="e">
        <f>IF(F670=Q636," - ",IF(Q636-F670&gt;0,TEXT(Q636-F670,"$#,###")&amp;" ▼",TEXT(ABS(Q636-F670),"$#,###")&amp;" ▲"))</f>
        <v>#VALUE!</v>
      </c>
      <c r="R639" s="110" t="e">
        <f>IF(I670=R636," - ",IF(R636-I670&gt;0,TEXT(R636-I670,"$#,###")&amp;" ▼",TEXT(ABS(R636-I670),"$#,###")&amp;" ▲"))</f>
        <v>#VALUE!</v>
      </c>
      <c r="S639" s="110"/>
      <c r="U639" s="81"/>
      <c r="V639" s="81"/>
      <c r="W639" s="81"/>
      <c r="X639" s="93"/>
      <c r="Y639" s="93"/>
      <c r="Z639" s="57"/>
      <c r="AA639" s="57"/>
      <c r="AB639" s="57"/>
      <c r="AC639" s="57"/>
    </row>
    <row r="640" spans="1:29" ht="15" x14ac:dyDescent="0.25">
      <c r="U640" s="81"/>
      <c r="V640" s="81"/>
      <c r="W640" s="81"/>
      <c r="X640" s="93"/>
      <c r="Y640" s="93"/>
      <c r="Z640" s="57"/>
      <c r="AA640" s="57"/>
      <c r="AB640" s="57"/>
      <c r="AC640" s="57"/>
    </row>
    <row r="641" spans="1:29" ht="18" customHeight="1" x14ac:dyDescent="0.25">
      <c r="B641" s="14"/>
      <c r="D641" s="137" t="s">
        <v>60</v>
      </c>
      <c r="E641" s="138"/>
      <c r="F641" s="138"/>
      <c r="G641" s="138"/>
      <c r="H641" s="138"/>
      <c r="I641" s="138"/>
      <c r="J641" s="139"/>
      <c r="K641" s="27"/>
      <c r="L641" s="126" t="s">
        <v>67</v>
      </c>
      <c r="M641" s="127"/>
      <c r="N641" s="127"/>
      <c r="O641" s="127"/>
      <c r="P641" s="127"/>
      <c r="Q641" s="127"/>
      <c r="R641" s="127"/>
      <c r="S641" s="128"/>
      <c r="U641" s="81"/>
      <c r="V641" s="81"/>
      <c r="W641" s="81"/>
      <c r="X641" s="93"/>
      <c r="Y641" s="93"/>
      <c r="Z641" s="57"/>
      <c r="AA641" s="57"/>
      <c r="AB641" s="57"/>
      <c r="AC641" s="57"/>
    </row>
    <row r="642" spans="1:29" ht="15" x14ac:dyDescent="0.25">
      <c r="A642" s="15"/>
      <c r="B642" s="17"/>
      <c r="C642" s="17"/>
      <c r="D642" s="140" t="s">
        <v>1053</v>
      </c>
      <c r="E642" s="140"/>
      <c r="F642" s="140"/>
      <c r="G642" s="140" t="s">
        <v>1054</v>
      </c>
      <c r="H642" s="140"/>
      <c r="I642" s="140"/>
      <c r="J642" s="141" t="s">
        <v>1055</v>
      </c>
      <c r="K642" s="28"/>
      <c r="L642" s="129"/>
      <c r="M642" s="130"/>
      <c r="N642" s="130"/>
      <c r="O642" s="130"/>
      <c r="P642" s="130"/>
      <c r="Q642" s="130"/>
      <c r="R642" s="130"/>
      <c r="S642" s="131"/>
      <c r="T642" s="83"/>
      <c r="U642" s="84"/>
      <c r="V642" s="84"/>
      <c r="W642" s="84"/>
      <c r="X642" s="93"/>
      <c r="Y642" s="93"/>
      <c r="Z642" s="57"/>
      <c r="AA642" s="57"/>
      <c r="AB642" s="57"/>
      <c r="AC642" s="57"/>
    </row>
    <row r="643" spans="1:29" ht="28.2" thickBot="1" x14ac:dyDescent="0.3">
      <c r="A643" s="32"/>
      <c r="B643" s="133" t="s">
        <v>2</v>
      </c>
      <c r="C643" s="134"/>
      <c r="D643" s="49" t="s">
        <v>13</v>
      </c>
      <c r="E643" s="49" t="s">
        <v>14</v>
      </c>
      <c r="F643" s="50" t="s">
        <v>11</v>
      </c>
      <c r="G643" s="49" t="s">
        <v>13</v>
      </c>
      <c r="H643" s="49" t="s">
        <v>14</v>
      </c>
      <c r="I643" s="50" t="s">
        <v>11</v>
      </c>
      <c r="J643" s="142"/>
      <c r="K643" s="28"/>
      <c r="L643" s="51" t="s">
        <v>15</v>
      </c>
      <c r="M643" s="51" t="s">
        <v>16</v>
      </c>
      <c r="N643" s="51" t="s">
        <v>17</v>
      </c>
      <c r="O643" s="51" t="s">
        <v>18</v>
      </c>
      <c r="P643" s="51" t="s">
        <v>19</v>
      </c>
      <c r="Q643" s="51" t="s">
        <v>20</v>
      </c>
      <c r="R643" s="51" t="s">
        <v>1062</v>
      </c>
      <c r="S643" s="72" t="s">
        <v>11</v>
      </c>
      <c r="T643" s="89"/>
      <c r="U643" s="87"/>
      <c r="V643" s="87"/>
      <c r="W643" s="87"/>
      <c r="X643" s="93"/>
      <c r="Y643" s="93"/>
      <c r="Z643" s="57"/>
      <c r="AA643" s="57"/>
      <c r="AB643" s="57"/>
      <c r="AC643" s="57"/>
    </row>
    <row r="644" spans="1:29" ht="16.05" customHeight="1" x14ac:dyDescent="0.25">
      <c r="A644" s="33" t="str">
        <f t="shared" ref="A644:A650" si="344">$B$4</f>
        <v>01 Allan Hancock</v>
      </c>
      <c r="B644" s="143" t="s">
        <v>1</v>
      </c>
      <c r="C644" s="144"/>
      <c r="D644" s="1">
        <v>0</v>
      </c>
      <c r="E644" s="1">
        <v>0</v>
      </c>
      <c r="F644" s="99">
        <f>SUM(D644:E644)</f>
        <v>0</v>
      </c>
      <c r="G644" s="1">
        <v>0</v>
      </c>
      <c r="H644" s="1">
        <v>0</v>
      </c>
      <c r="I644" s="99">
        <f>SUM(G644:H644)</f>
        <v>0</v>
      </c>
      <c r="J644" s="114">
        <f>IF(F644-I644=0,0,IF(F644-I644&gt;0,TEXT(ABS(F644-I644),"$#,###")&amp;" ▼",TEXT(ABS(F644-I644),"$#,###")&amp;" ▲"))</f>
        <v>0</v>
      </c>
      <c r="K644" s="28" t="s">
        <v>2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0</v>
      </c>
      <c r="S644" s="94">
        <f t="shared" ref="S644:S650" si="345">SUM(L644:R644)</f>
        <v>0</v>
      </c>
      <c r="T644" s="85" t="str">
        <f>B636</f>
        <v/>
      </c>
      <c r="U644" s="86" t="e">
        <f>INDEX(Sheet1!E:E,MATCH($B$4&amp;B636,Sheet1!D:D,0))</f>
        <v>#N/A</v>
      </c>
      <c r="V644" s="87" t="str">
        <f ca="1">Sheet1!$B$8</f>
        <v>01-Allan-Hancock_171211155522</v>
      </c>
      <c r="W644" s="87" t="str">
        <f ca="1">Sheet1!$B$10</f>
        <v>Copy of aebg_consortiumexpenditures_160722.xlsm</v>
      </c>
      <c r="X644" s="93"/>
      <c r="Y644" s="93"/>
      <c r="Z644" s="57"/>
      <c r="AA644" s="57"/>
      <c r="AB644" s="57"/>
      <c r="AC644" s="57"/>
    </row>
    <row r="645" spans="1:29" ht="16.05" customHeight="1" x14ac:dyDescent="0.25">
      <c r="A645" s="33" t="str">
        <f t="shared" si="344"/>
        <v>01 Allan Hancock</v>
      </c>
      <c r="B645" s="135" t="s">
        <v>5</v>
      </c>
      <c r="C645" s="136"/>
      <c r="D645" s="2">
        <v>0</v>
      </c>
      <c r="E645" s="2">
        <v>0</v>
      </c>
      <c r="F645" s="100">
        <f t="shared" ref="F645:F650" si="346">SUM(D645:E645)</f>
        <v>0</v>
      </c>
      <c r="G645" s="2">
        <v>0</v>
      </c>
      <c r="H645" s="2">
        <v>0</v>
      </c>
      <c r="I645" s="100">
        <f t="shared" ref="I645:I650" si="347">SUM(G645:H645)</f>
        <v>0</v>
      </c>
      <c r="J645" s="114">
        <f t="shared" ref="J645:J650" si="348">IF(F645-I645=0,0,IF(F645-I645&gt;0,TEXT(ABS(F645-I645),"$#,###")&amp;" ▼",TEXT(ABS(F645-I645),"$#,###")&amp;" ▲"))</f>
        <v>0</v>
      </c>
      <c r="K645" s="28" t="s">
        <v>2</v>
      </c>
      <c r="L645" s="2">
        <v>0</v>
      </c>
      <c r="M645" s="2">
        <v>0</v>
      </c>
      <c r="N645" s="2">
        <v>0</v>
      </c>
      <c r="O645" s="2">
        <v>0</v>
      </c>
      <c r="P645" s="2">
        <v>0</v>
      </c>
      <c r="Q645" s="2">
        <v>0</v>
      </c>
      <c r="R645" s="2">
        <v>0</v>
      </c>
      <c r="S645" s="94">
        <f t="shared" si="345"/>
        <v>0</v>
      </c>
      <c r="T645" s="89" t="str">
        <f t="shared" ref="T645:U650" si="349">T644</f>
        <v/>
      </c>
      <c r="U645" s="87" t="e">
        <f t="shared" si="349"/>
        <v>#N/A</v>
      </c>
      <c r="V645" s="87" t="str">
        <f ca="1">Sheet1!$B$8</f>
        <v>01-Allan-Hancock_171211155522</v>
      </c>
      <c r="W645" s="87" t="str">
        <f ca="1">Sheet1!$B$10</f>
        <v>Copy of aebg_consortiumexpenditures_160722.xlsm</v>
      </c>
      <c r="X645" s="93"/>
      <c r="Y645" s="93"/>
      <c r="Z645" s="57"/>
      <c r="AA645" s="57"/>
      <c r="AB645" s="57"/>
      <c r="AC645" s="57"/>
    </row>
    <row r="646" spans="1:29" ht="16.05" customHeight="1" x14ac:dyDescent="0.25">
      <c r="A646" s="33" t="str">
        <f t="shared" si="344"/>
        <v>01 Allan Hancock</v>
      </c>
      <c r="B646" s="135" t="s">
        <v>6</v>
      </c>
      <c r="C646" s="136"/>
      <c r="D646" s="2">
        <v>0</v>
      </c>
      <c r="E646" s="2">
        <v>0</v>
      </c>
      <c r="F646" s="100">
        <f t="shared" si="346"/>
        <v>0</v>
      </c>
      <c r="G646" s="2">
        <v>0</v>
      </c>
      <c r="H646" s="2">
        <v>0</v>
      </c>
      <c r="I646" s="100">
        <f t="shared" si="347"/>
        <v>0</v>
      </c>
      <c r="J646" s="114">
        <f t="shared" si="348"/>
        <v>0</v>
      </c>
      <c r="K646" s="28" t="s">
        <v>2</v>
      </c>
      <c r="L646" s="2">
        <v>0</v>
      </c>
      <c r="M646" s="2">
        <v>0</v>
      </c>
      <c r="N646" s="2">
        <v>0</v>
      </c>
      <c r="O646" s="2">
        <v>0</v>
      </c>
      <c r="P646" s="2">
        <v>0</v>
      </c>
      <c r="Q646" s="2">
        <v>0</v>
      </c>
      <c r="R646" s="2">
        <v>0</v>
      </c>
      <c r="S646" s="94">
        <f t="shared" si="345"/>
        <v>0</v>
      </c>
      <c r="T646" s="89" t="str">
        <f t="shared" si="349"/>
        <v/>
      </c>
      <c r="U646" s="87" t="e">
        <f t="shared" si="349"/>
        <v>#N/A</v>
      </c>
      <c r="V646" s="87" t="str">
        <f ca="1">Sheet1!$B$8</f>
        <v>01-Allan-Hancock_171211155522</v>
      </c>
      <c r="W646" s="87" t="str">
        <f ca="1">Sheet1!$B$10</f>
        <v>Copy of aebg_consortiumexpenditures_160722.xlsm</v>
      </c>
      <c r="X646" s="93"/>
      <c r="Y646" s="93"/>
      <c r="Z646" s="57"/>
      <c r="AA646" s="57"/>
      <c r="AB646" s="57"/>
      <c r="AC646" s="57"/>
    </row>
    <row r="647" spans="1:29" ht="16.05" customHeight="1" x14ac:dyDescent="0.25">
      <c r="A647" s="33" t="str">
        <f t="shared" si="344"/>
        <v>01 Allan Hancock</v>
      </c>
      <c r="B647" s="135" t="s">
        <v>7</v>
      </c>
      <c r="C647" s="136"/>
      <c r="D647" s="2">
        <v>0</v>
      </c>
      <c r="E647" s="2">
        <v>0</v>
      </c>
      <c r="F647" s="100">
        <f t="shared" si="346"/>
        <v>0</v>
      </c>
      <c r="G647" s="2">
        <v>0</v>
      </c>
      <c r="H647" s="2">
        <v>0</v>
      </c>
      <c r="I647" s="100">
        <f t="shared" si="347"/>
        <v>0</v>
      </c>
      <c r="J647" s="114">
        <f t="shared" si="348"/>
        <v>0</v>
      </c>
      <c r="K647" s="28" t="s">
        <v>2</v>
      </c>
      <c r="L647" s="2">
        <v>0</v>
      </c>
      <c r="M647" s="2">
        <v>0</v>
      </c>
      <c r="N647" s="2">
        <v>0</v>
      </c>
      <c r="O647" s="2">
        <v>0</v>
      </c>
      <c r="P647" s="2">
        <v>0</v>
      </c>
      <c r="Q647" s="2">
        <v>0</v>
      </c>
      <c r="R647" s="2">
        <v>0</v>
      </c>
      <c r="S647" s="94">
        <f t="shared" si="345"/>
        <v>0</v>
      </c>
      <c r="T647" s="89" t="str">
        <f t="shared" si="349"/>
        <v/>
      </c>
      <c r="U647" s="87" t="e">
        <f t="shared" si="349"/>
        <v>#N/A</v>
      </c>
      <c r="V647" s="87" t="str">
        <f ca="1">Sheet1!$B$8</f>
        <v>01-Allan-Hancock_171211155522</v>
      </c>
      <c r="W647" s="87" t="str">
        <f ca="1">Sheet1!$B$10</f>
        <v>Copy of aebg_consortiumexpenditures_160722.xlsm</v>
      </c>
      <c r="X647" s="93"/>
      <c r="Y647" s="93"/>
      <c r="Z647" s="57"/>
      <c r="AA647" s="57"/>
      <c r="AB647" s="57"/>
      <c r="AC647" s="57"/>
    </row>
    <row r="648" spans="1:29" ht="16.05" customHeight="1" x14ac:dyDescent="0.25">
      <c r="A648" s="33" t="str">
        <f t="shared" si="344"/>
        <v>01 Allan Hancock</v>
      </c>
      <c r="B648" s="135" t="s">
        <v>8</v>
      </c>
      <c r="C648" s="136"/>
      <c r="D648" s="2">
        <v>0</v>
      </c>
      <c r="E648" s="2">
        <v>0</v>
      </c>
      <c r="F648" s="100">
        <f t="shared" si="346"/>
        <v>0</v>
      </c>
      <c r="G648" s="2">
        <v>0</v>
      </c>
      <c r="H648" s="2">
        <v>0</v>
      </c>
      <c r="I648" s="100">
        <f t="shared" si="347"/>
        <v>0</v>
      </c>
      <c r="J648" s="114">
        <f t="shared" si="348"/>
        <v>0</v>
      </c>
      <c r="K648" s="28" t="s">
        <v>2</v>
      </c>
      <c r="L648" s="2">
        <v>0</v>
      </c>
      <c r="M648" s="2">
        <v>0</v>
      </c>
      <c r="N648" s="2">
        <v>0</v>
      </c>
      <c r="O648" s="2">
        <v>0</v>
      </c>
      <c r="P648" s="2">
        <v>0</v>
      </c>
      <c r="Q648" s="2">
        <v>0</v>
      </c>
      <c r="R648" s="2">
        <v>0</v>
      </c>
      <c r="S648" s="94">
        <f t="shared" si="345"/>
        <v>0</v>
      </c>
      <c r="T648" s="89" t="str">
        <f t="shared" si="349"/>
        <v/>
      </c>
      <c r="U648" s="87" t="e">
        <f t="shared" si="349"/>
        <v>#N/A</v>
      </c>
      <c r="V648" s="87" t="str">
        <f ca="1">Sheet1!$B$8</f>
        <v>01-Allan-Hancock_171211155522</v>
      </c>
      <c r="W648" s="87" t="str">
        <f ca="1">Sheet1!$B$10</f>
        <v>Copy of aebg_consortiumexpenditures_160722.xlsm</v>
      </c>
      <c r="X648" s="93"/>
      <c r="Y648" s="93"/>
      <c r="Z648" s="57"/>
      <c r="AA648" s="57"/>
      <c r="AB648" s="57"/>
      <c r="AC648" s="57"/>
    </row>
    <row r="649" spans="1:29" ht="16.05" customHeight="1" x14ac:dyDescent="0.25">
      <c r="A649" s="33" t="str">
        <f t="shared" si="344"/>
        <v>01 Allan Hancock</v>
      </c>
      <c r="B649" s="135" t="s">
        <v>9</v>
      </c>
      <c r="C649" s="136"/>
      <c r="D649" s="2">
        <v>0</v>
      </c>
      <c r="E649" s="2">
        <v>0</v>
      </c>
      <c r="F649" s="100">
        <f t="shared" si="346"/>
        <v>0</v>
      </c>
      <c r="G649" s="2">
        <v>0</v>
      </c>
      <c r="H649" s="2">
        <v>0</v>
      </c>
      <c r="I649" s="100">
        <f t="shared" si="347"/>
        <v>0</v>
      </c>
      <c r="J649" s="114">
        <f t="shared" si="348"/>
        <v>0</v>
      </c>
      <c r="K649" s="28" t="s">
        <v>2</v>
      </c>
      <c r="L649" s="2">
        <v>0</v>
      </c>
      <c r="M649" s="2">
        <v>0</v>
      </c>
      <c r="N649" s="2">
        <v>0</v>
      </c>
      <c r="O649" s="2">
        <v>0</v>
      </c>
      <c r="P649" s="2">
        <v>0</v>
      </c>
      <c r="Q649" s="2">
        <v>0</v>
      </c>
      <c r="R649" s="2">
        <v>0</v>
      </c>
      <c r="S649" s="94">
        <f t="shared" si="345"/>
        <v>0</v>
      </c>
      <c r="T649" s="89" t="str">
        <f t="shared" si="349"/>
        <v/>
      </c>
      <c r="U649" s="87" t="e">
        <f t="shared" si="349"/>
        <v>#N/A</v>
      </c>
      <c r="V649" s="87" t="str">
        <f ca="1">Sheet1!$B$8</f>
        <v>01-Allan-Hancock_171211155522</v>
      </c>
      <c r="W649" s="87" t="str">
        <f ca="1">Sheet1!$B$10</f>
        <v>Copy of aebg_consortiumexpenditures_160722.xlsm</v>
      </c>
      <c r="X649" s="93"/>
      <c r="Y649" s="93"/>
      <c r="Z649" s="57"/>
      <c r="AA649" s="57"/>
      <c r="AB649" s="57"/>
      <c r="AC649" s="57"/>
    </row>
    <row r="650" spans="1:29" ht="16.95" customHeight="1" thickBot="1" x14ac:dyDescent="0.3">
      <c r="A650" s="33" t="str">
        <f t="shared" si="344"/>
        <v>01 Allan Hancock</v>
      </c>
      <c r="B650" s="147" t="s">
        <v>10</v>
      </c>
      <c r="C650" s="148"/>
      <c r="D650" s="3">
        <v>0</v>
      </c>
      <c r="E650" s="4">
        <v>0</v>
      </c>
      <c r="F650" s="101">
        <f t="shared" si="346"/>
        <v>0</v>
      </c>
      <c r="G650" s="3">
        <v>0</v>
      </c>
      <c r="H650" s="4">
        <v>0</v>
      </c>
      <c r="I650" s="101">
        <f t="shared" si="347"/>
        <v>0</v>
      </c>
      <c r="J650" s="115">
        <f t="shared" si="348"/>
        <v>0</v>
      </c>
      <c r="K650" s="28" t="s">
        <v>2</v>
      </c>
      <c r="L650" s="3">
        <v>0</v>
      </c>
      <c r="M650" s="4">
        <v>0</v>
      </c>
      <c r="N650" s="3">
        <v>0</v>
      </c>
      <c r="O650" s="4">
        <v>0</v>
      </c>
      <c r="P650" s="3">
        <v>0</v>
      </c>
      <c r="Q650" s="4">
        <v>0</v>
      </c>
      <c r="R650" s="3">
        <v>0</v>
      </c>
      <c r="S650" s="95">
        <f t="shared" si="345"/>
        <v>0</v>
      </c>
      <c r="T650" s="89" t="str">
        <f t="shared" si="349"/>
        <v/>
      </c>
      <c r="U650" s="87" t="e">
        <f t="shared" si="349"/>
        <v>#N/A</v>
      </c>
      <c r="V650" s="87" t="str">
        <f ca="1">Sheet1!$B$8</f>
        <v>01-Allan-Hancock_171211155522</v>
      </c>
      <c r="W650" s="87" t="str">
        <f ca="1">Sheet1!$B$10</f>
        <v>Copy of aebg_consortiumexpenditures_160722.xlsm</v>
      </c>
      <c r="X650" s="93"/>
      <c r="Y650" s="93"/>
      <c r="Z650" s="57"/>
      <c r="AA650" s="57"/>
      <c r="AB650" s="57"/>
      <c r="AC650" s="57"/>
    </row>
    <row r="651" spans="1:29" thickTop="1" x14ac:dyDescent="0.25">
      <c r="A651" s="33"/>
      <c r="B651" s="149" t="s">
        <v>11</v>
      </c>
      <c r="C651" s="150"/>
      <c r="D651" s="96">
        <f t="shared" ref="D651:E651" si="350">SUM(D644:D650)</f>
        <v>0</v>
      </c>
      <c r="E651" s="96">
        <f t="shared" si="350"/>
        <v>0</v>
      </c>
      <c r="F651" s="102">
        <f>SUM(F644:F650)</f>
        <v>0</v>
      </c>
      <c r="G651" s="96">
        <f>SUM(G644:G650)</f>
        <v>0</v>
      </c>
      <c r="H651" s="96">
        <f>SUM(H644:H650)</f>
        <v>0</v>
      </c>
      <c r="I651" s="102">
        <f>SUM(I644:I650)</f>
        <v>0</v>
      </c>
      <c r="J651" s="114">
        <f>IF(F651-I651=0,0,IF(F651-I651&gt;0,TEXT(ABS(F651-I651),"$#,###")&amp;" ▼",TEXT(ABS(F651-I651),"$#,###")&amp;" ▲"))</f>
        <v>0</v>
      </c>
      <c r="K651" s="29"/>
      <c r="L651" s="96">
        <f t="shared" ref="L651:R651" si="351">SUM(L644:L650)</f>
        <v>0</v>
      </c>
      <c r="M651" s="96">
        <f t="shared" si="351"/>
        <v>0</v>
      </c>
      <c r="N651" s="96">
        <f t="shared" si="351"/>
        <v>0</v>
      </c>
      <c r="O651" s="96">
        <f t="shared" si="351"/>
        <v>0</v>
      </c>
      <c r="P651" s="96">
        <f t="shared" si="351"/>
        <v>0</v>
      </c>
      <c r="Q651" s="96">
        <f t="shared" si="351"/>
        <v>0</v>
      </c>
      <c r="R651" s="96">
        <f t="shared" si="351"/>
        <v>0</v>
      </c>
      <c r="S651" s="96">
        <f>SUM(S644:S650)</f>
        <v>0</v>
      </c>
      <c r="T651" s="89"/>
      <c r="U651" s="87"/>
      <c r="V651" s="87"/>
      <c r="W651" s="87"/>
      <c r="X651" s="93"/>
      <c r="Y651" s="93"/>
      <c r="Z651" s="57"/>
      <c r="AA651" s="57"/>
      <c r="AB651" s="57"/>
      <c r="AC651" s="57"/>
    </row>
    <row r="652" spans="1:29" ht="15" x14ac:dyDescent="0.25">
      <c r="A652" s="33"/>
      <c r="B652" s="5"/>
      <c r="C652" s="5"/>
      <c r="D652" s="6"/>
      <c r="E652" s="6"/>
      <c r="F652" s="6"/>
      <c r="G652" s="6"/>
      <c r="H652" s="6"/>
      <c r="I652" s="6"/>
      <c r="J652" s="116"/>
      <c r="K652" s="28"/>
      <c r="L652" s="6"/>
      <c r="M652" s="6"/>
      <c r="N652" s="6"/>
      <c r="O652" s="6"/>
      <c r="P652" s="6"/>
      <c r="Q652" s="6"/>
      <c r="R652" s="6"/>
      <c r="S652" s="6"/>
      <c r="T652" s="89"/>
      <c r="U652" s="87"/>
      <c r="V652" s="87"/>
      <c r="W652" s="87"/>
      <c r="X652" s="93"/>
      <c r="Y652" s="93"/>
      <c r="Z652" s="57"/>
      <c r="AA652" s="57"/>
      <c r="AB652" s="57"/>
      <c r="AC652" s="57"/>
    </row>
    <row r="653" spans="1:29" ht="28.2" thickBot="1" x14ac:dyDescent="0.3">
      <c r="A653" s="33"/>
      <c r="B653" s="133" t="s">
        <v>12</v>
      </c>
      <c r="C653" s="134"/>
      <c r="D653" s="51" t="s">
        <v>13</v>
      </c>
      <c r="E653" s="51" t="s">
        <v>14</v>
      </c>
      <c r="F653" s="52" t="s">
        <v>11</v>
      </c>
      <c r="G653" s="51" t="s">
        <v>13</v>
      </c>
      <c r="H653" s="51" t="s">
        <v>14</v>
      </c>
      <c r="I653" s="52" t="s">
        <v>11</v>
      </c>
      <c r="J653" s="117" t="s">
        <v>1055</v>
      </c>
      <c r="K653" s="28"/>
      <c r="L653" s="51" t="s">
        <v>15</v>
      </c>
      <c r="M653" s="51" t="s">
        <v>16</v>
      </c>
      <c r="N653" s="51" t="s">
        <v>17</v>
      </c>
      <c r="O653" s="51" t="s">
        <v>18</v>
      </c>
      <c r="P653" s="51" t="s">
        <v>19</v>
      </c>
      <c r="Q653" s="51" t="s">
        <v>20</v>
      </c>
      <c r="R653" s="51" t="s">
        <v>1062</v>
      </c>
      <c r="S653" s="72" t="s">
        <v>11</v>
      </c>
      <c r="T653" s="89"/>
      <c r="U653" s="87"/>
      <c r="V653" s="87"/>
      <c r="W653" s="87"/>
      <c r="X653" s="93"/>
      <c r="Y653" s="93"/>
      <c r="Z653" s="57"/>
      <c r="AA653" s="57"/>
      <c r="AB653" s="57"/>
      <c r="AC653" s="57"/>
    </row>
    <row r="654" spans="1:29" ht="16.05" customHeight="1" x14ac:dyDescent="0.25">
      <c r="A654" s="33" t="str">
        <f>$B$4</f>
        <v>01 Allan Hancock</v>
      </c>
      <c r="B654" s="143" t="s">
        <v>21</v>
      </c>
      <c r="C654" s="144"/>
      <c r="D654" s="1">
        <v>0</v>
      </c>
      <c r="E654" s="1">
        <v>0</v>
      </c>
      <c r="F654" s="99">
        <f>SUM(D654:E654)</f>
        <v>0</v>
      </c>
      <c r="G654" s="1">
        <v>0</v>
      </c>
      <c r="H654" s="1">
        <v>0</v>
      </c>
      <c r="I654" s="99">
        <f>SUM(G654:H654)</f>
        <v>0</v>
      </c>
      <c r="J654" s="114">
        <f>IF(F654-I654=0,0,IF(F654-I654&gt;0,TEXT(ABS(F654-I654),"$#,###")&amp;" ▼",TEXT(ABS(F654-I654),"$#,###")&amp;" ▲"))</f>
        <v>0</v>
      </c>
      <c r="K654" s="28" t="s">
        <v>12</v>
      </c>
      <c r="L654" s="1">
        <v>0</v>
      </c>
      <c r="M654" s="1">
        <v>0</v>
      </c>
      <c r="N654" s="1">
        <v>0</v>
      </c>
      <c r="O654" s="1">
        <v>0</v>
      </c>
      <c r="P654" s="1">
        <v>0</v>
      </c>
      <c r="Q654" s="1">
        <v>0</v>
      </c>
      <c r="R654" s="1">
        <v>0</v>
      </c>
      <c r="S654" s="97">
        <f>SUM(L654:R654)</f>
        <v>0</v>
      </c>
      <c r="T654" s="89" t="str">
        <f>T650</f>
        <v/>
      </c>
      <c r="U654" s="87" t="e">
        <f>U650</f>
        <v>#N/A</v>
      </c>
      <c r="V654" s="87" t="str">
        <f ca="1">V650</f>
        <v>01-Allan-Hancock_171211155522</v>
      </c>
      <c r="W654" s="87" t="str">
        <f ca="1">W650</f>
        <v>Copy of aebg_consortiumexpenditures_160722.xlsm</v>
      </c>
      <c r="X654" s="93"/>
      <c r="Y654" s="93"/>
      <c r="Z654" s="57"/>
      <c r="AA654" s="57"/>
      <c r="AB654" s="57"/>
      <c r="AC654" s="57"/>
    </row>
    <row r="655" spans="1:29" ht="16.05" customHeight="1" x14ac:dyDescent="0.25">
      <c r="A655" s="33" t="str">
        <f>$B$4</f>
        <v>01 Allan Hancock</v>
      </c>
      <c r="B655" s="135" t="s">
        <v>22</v>
      </c>
      <c r="C655" s="136"/>
      <c r="D655" s="2">
        <v>0</v>
      </c>
      <c r="E655" s="2">
        <v>0</v>
      </c>
      <c r="F655" s="99">
        <f t="shared" ref="F655:F658" si="352">SUM(D655:E655)</f>
        <v>0</v>
      </c>
      <c r="G655" s="2">
        <v>0</v>
      </c>
      <c r="H655" s="2">
        <v>0</v>
      </c>
      <c r="I655" s="100">
        <f t="shared" ref="I655:I658" si="353">SUM(G655:H655)</f>
        <v>0</v>
      </c>
      <c r="J655" s="114">
        <f t="shared" ref="J655:J659" si="354">IF(F655-I655=0,0,IF(F655-I655&gt;0,TEXT(ABS(F655-I655),"$#,###")&amp;" ▼",TEXT(ABS(F655-I655),"$#,###")&amp;" ▲"))</f>
        <v>0</v>
      </c>
      <c r="K655" s="28" t="s">
        <v>12</v>
      </c>
      <c r="L655" s="2">
        <v>0</v>
      </c>
      <c r="M655" s="2">
        <v>0</v>
      </c>
      <c r="N655" s="2">
        <v>0</v>
      </c>
      <c r="O655" s="2">
        <v>0</v>
      </c>
      <c r="P655" s="2">
        <v>0</v>
      </c>
      <c r="Q655" s="2">
        <v>0</v>
      </c>
      <c r="R655" s="2">
        <v>0</v>
      </c>
      <c r="S655" s="94">
        <f>SUM(L655:R655)</f>
        <v>0</v>
      </c>
      <c r="T655" s="89" t="str">
        <f t="shared" ref="T655:W658" si="355">T654</f>
        <v/>
      </c>
      <c r="U655" s="87" t="e">
        <f t="shared" si="355"/>
        <v>#N/A</v>
      </c>
      <c r="V655" s="87" t="str">
        <f t="shared" ca="1" si="355"/>
        <v>01-Allan-Hancock_171211155522</v>
      </c>
      <c r="W655" s="87" t="str">
        <f t="shared" ca="1" si="355"/>
        <v>Copy of aebg_consortiumexpenditures_160722.xlsm</v>
      </c>
      <c r="X655" s="93"/>
      <c r="Y655" s="93"/>
      <c r="Z655" s="57"/>
      <c r="AA655" s="57"/>
      <c r="AB655" s="57"/>
      <c r="AC655" s="57"/>
    </row>
    <row r="656" spans="1:29" ht="16.05" customHeight="1" x14ac:dyDescent="0.25">
      <c r="A656" s="33" t="str">
        <f>$B$4</f>
        <v>01 Allan Hancock</v>
      </c>
      <c r="B656" s="135" t="s">
        <v>23</v>
      </c>
      <c r="C656" s="136"/>
      <c r="D656" s="2">
        <v>0</v>
      </c>
      <c r="E656" s="2">
        <v>0</v>
      </c>
      <c r="F656" s="99">
        <f t="shared" si="352"/>
        <v>0</v>
      </c>
      <c r="G656" s="2">
        <v>0</v>
      </c>
      <c r="H656" s="2">
        <v>0</v>
      </c>
      <c r="I656" s="100">
        <f t="shared" si="353"/>
        <v>0</v>
      </c>
      <c r="J656" s="114">
        <f t="shared" si="354"/>
        <v>0</v>
      </c>
      <c r="K656" s="28" t="s">
        <v>12</v>
      </c>
      <c r="L656" s="2">
        <v>0</v>
      </c>
      <c r="M656" s="2">
        <v>0</v>
      </c>
      <c r="N656" s="2">
        <v>0</v>
      </c>
      <c r="O656" s="2">
        <v>0</v>
      </c>
      <c r="P656" s="2">
        <v>0</v>
      </c>
      <c r="Q656" s="2">
        <v>0</v>
      </c>
      <c r="R656" s="2">
        <v>0</v>
      </c>
      <c r="S656" s="94">
        <f>SUM(L656:R656)</f>
        <v>0</v>
      </c>
      <c r="T656" s="89" t="str">
        <f t="shared" si="355"/>
        <v/>
      </c>
      <c r="U656" s="87" t="e">
        <f t="shared" si="355"/>
        <v>#N/A</v>
      </c>
      <c r="V656" s="87" t="str">
        <f t="shared" ca="1" si="355"/>
        <v>01-Allan-Hancock_171211155522</v>
      </c>
      <c r="W656" s="87" t="str">
        <f t="shared" ca="1" si="355"/>
        <v>Copy of aebg_consortiumexpenditures_160722.xlsm</v>
      </c>
      <c r="X656" s="93"/>
      <c r="Y656" s="93"/>
      <c r="Z656" s="57"/>
      <c r="AA656" s="57"/>
      <c r="AB656" s="57"/>
      <c r="AC656" s="57"/>
    </row>
    <row r="657" spans="1:29" ht="16.05" customHeight="1" x14ac:dyDescent="0.25">
      <c r="A657" s="33" t="str">
        <f>$B$4</f>
        <v>01 Allan Hancock</v>
      </c>
      <c r="B657" s="135" t="s">
        <v>24</v>
      </c>
      <c r="C657" s="136"/>
      <c r="D657" s="2">
        <v>0</v>
      </c>
      <c r="E657" s="2">
        <v>0</v>
      </c>
      <c r="F657" s="99">
        <f t="shared" si="352"/>
        <v>0</v>
      </c>
      <c r="G657" s="2">
        <v>0</v>
      </c>
      <c r="H657" s="2">
        <v>0</v>
      </c>
      <c r="I657" s="100">
        <f t="shared" si="353"/>
        <v>0</v>
      </c>
      <c r="J657" s="114">
        <f t="shared" si="354"/>
        <v>0</v>
      </c>
      <c r="K657" s="28" t="s">
        <v>12</v>
      </c>
      <c r="L657" s="2">
        <v>0</v>
      </c>
      <c r="M657" s="2">
        <v>0</v>
      </c>
      <c r="N657" s="2">
        <v>0</v>
      </c>
      <c r="O657" s="2">
        <v>0</v>
      </c>
      <c r="P657" s="2">
        <v>0</v>
      </c>
      <c r="Q657" s="2">
        <v>0</v>
      </c>
      <c r="R657" s="2">
        <v>0</v>
      </c>
      <c r="S657" s="94">
        <f>SUM(L657:R657)</f>
        <v>0</v>
      </c>
      <c r="T657" s="89" t="str">
        <f t="shared" si="355"/>
        <v/>
      </c>
      <c r="U657" s="87" t="e">
        <f t="shared" si="355"/>
        <v>#N/A</v>
      </c>
      <c r="V657" s="87" t="str">
        <f t="shared" ca="1" si="355"/>
        <v>01-Allan-Hancock_171211155522</v>
      </c>
      <c r="W657" s="87" t="str">
        <f t="shared" ca="1" si="355"/>
        <v>Copy of aebg_consortiumexpenditures_160722.xlsm</v>
      </c>
      <c r="X657" s="93"/>
      <c r="Y657" s="93"/>
      <c r="Z657" s="57"/>
      <c r="AA657" s="57"/>
      <c r="AB657" s="57"/>
      <c r="AC657" s="57"/>
    </row>
    <row r="658" spans="1:29" ht="16.95" customHeight="1" thickBot="1" x14ac:dyDescent="0.3">
      <c r="A658" s="33" t="str">
        <f>$B$4</f>
        <v>01 Allan Hancock</v>
      </c>
      <c r="B658" s="135" t="s">
        <v>25</v>
      </c>
      <c r="C658" s="136"/>
      <c r="D658" s="3">
        <v>0</v>
      </c>
      <c r="E658" s="4">
        <v>0</v>
      </c>
      <c r="F658" s="101">
        <f t="shared" si="352"/>
        <v>0</v>
      </c>
      <c r="G658" s="3">
        <v>0</v>
      </c>
      <c r="H658" s="4">
        <v>0</v>
      </c>
      <c r="I658" s="101">
        <f t="shared" si="353"/>
        <v>0</v>
      </c>
      <c r="J658" s="115">
        <f t="shared" si="354"/>
        <v>0</v>
      </c>
      <c r="K658" s="28" t="s">
        <v>12</v>
      </c>
      <c r="L658" s="4">
        <v>0</v>
      </c>
      <c r="M658" s="4">
        <v>0</v>
      </c>
      <c r="N658" s="4">
        <v>0</v>
      </c>
      <c r="O658" s="4">
        <v>0</v>
      </c>
      <c r="P658" s="4">
        <v>0</v>
      </c>
      <c r="Q658" s="4">
        <v>0</v>
      </c>
      <c r="R658" s="4">
        <v>0</v>
      </c>
      <c r="S658" s="95">
        <f>SUM(L658:R658)</f>
        <v>0</v>
      </c>
      <c r="T658" s="89" t="str">
        <f t="shared" si="355"/>
        <v/>
      </c>
      <c r="U658" s="87" t="e">
        <f t="shared" si="355"/>
        <v>#N/A</v>
      </c>
      <c r="V658" s="87" t="str">
        <f t="shared" ca="1" si="355"/>
        <v>01-Allan-Hancock_171211155522</v>
      </c>
      <c r="W658" s="87" t="str">
        <f t="shared" ca="1" si="355"/>
        <v>Copy of aebg_consortiumexpenditures_160722.xlsm</v>
      </c>
      <c r="X658" s="93"/>
      <c r="Y658" s="93"/>
      <c r="Z658" s="57"/>
      <c r="AA658" s="57"/>
      <c r="AB658" s="57"/>
      <c r="AC658" s="57"/>
    </row>
    <row r="659" spans="1:29" thickTop="1" x14ac:dyDescent="0.25">
      <c r="A659" s="33"/>
      <c r="B659" s="145" t="s">
        <v>11</v>
      </c>
      <c r="C659" s="146"/>
      <c r="D659" s="96">
        <f t="shared" ref="D659:E659" si="356">SUM(D654:D658)</f>
        <v>0</v>
      </c>
      <c r="E659" s="96">
        <f t="shared" si="356"/>
        <v>0</v>
      </c>
      <c r="F659" s="102">
        <f>SUM(F654:F658)</f>
        <v>0</v>
      </c>
      <c r="G659" s="96">
        <f>SUM(G654:G658)</f>
        <v>0</v>
      </c>
      <c r="H659" s="96">
        <f>SUM(H654:H658)</f>
        <v>0</v>
      </c>
      <c r="I659" s="102">
        <f>SUM(I654:I658)</f>
        <v>0</v>
      </c>
      <c r="J659" s="114">
        <f t="shared" si="354"/>
        <v>0</v>
      </c>
      <c r="K659" s="29"/>
      <c r="L659" s="96">
        <f t="shared" ref="L659:R659" si="357">SUM(L654:L658)</f>
        <v>0</v>
      </c>
      <c r="M659" s="96">
        <f t="shared" si="357"/>
        <v>0</v>
      </c>
      <c r="N659" s="96">
        <f t="shared" si="357"/>
        <v>0</v>
      </c>
      <c r="O659" s="96">
        <f t="shared" si="357"/>
        <v>0</v>
      </c>
      <c r="P659" s="96">
        <f t="shared" si="357"/>
        <v>0</v>
      </c>
      <c r="Q659" s="96">
        <f t="shared" si="357"/>
        <v>0</v>
      </c>
      <c r="R659" s="96">
        <f t="shared" si="357"/>
        <v>0</v>
      </c>
      <c r="S659" s="96">
        <f>SUM(S654:S658)</f>
        <v>0</v>
      </c>
      <c r="T659" s="89"/>
      <c r="U659" s="87"/>
      <c r="V659" s="87"/>
      <c r="W659" s="87"/>
      <c r="X659" s="93"/>
      <c r="Y659" s="93"/>
      <c r="Z659" s="57"/>
      <c r="AA659" s="57"/>
      <c r="AB659" s="57"/>
      <c r="AC659" s="57"/>
    </row>
    <row r="660" spans="1:29" ht="15" x14ac:dyDescent="0.25">
      <c r="A660" s="33"/>
      <c r="B660" s="5"/>
      <c r="C660" s="5"/>
      <c r="D660" s="6"/>
      <c r="E660" s="6"/>
      <c r="F660" s="6"/>
      <c r="G660" s="6"/>
      <c r="H660" s="6"/>
      <c r="I660" s="6"/>
      <c r="J660" s="116"/>
      <c r="K660" s="28"/>
      <c r="L660" s="6"/>
      <c r="M660" s="6"/>
      <c r="N660" s="6"/>
      <c r="O660" s="6"/>
      <c r="P660" s="6"/>
      <c r="Q660" s="6"/>
      <c r="R660" s="6"/>
      <c r="S660" s="6"/>
      <c r="T660" s="89"/>
      <c r="U660" s="87"/>
      <c r="V660" s="87"/>
      <c r="W660" s="87"/>
      <c r="X660" s="93"/>
      <c r="Y660" s="93"/>
      <c r="Z660" s="57"/>
      <c r="AA660" s="57"/>
      <c r="AB660" s="57"/>
      <c r="AC660" s="57"/>
    </row>
    <row r="661" spans="1:29" ht="28.2" thickBot="1" x14ac:dyDescent="0.3">
      <c r="A661" s="33"/>
      <c r="B661" s="133" t="s">
        <v>26</v>
      </c>
      <c r="C661" s="134"/>
      <c r="D661" s="51" t="s">
        <v>13</v>
      </c>
      <c r="E661" s="51" t="s">
        <v>14</v>
      </c>
      <c r="F661" s="52" t="s">
        <v>11</v>
      </c>
      <c r="G661" s="51" t="s">
        <v>13</v>
      </c>
      <c r="H661" s="51" t="s">
        <v>14</v>
      </c>
      <c r="I661" s="52" t="s">
        <v>11</v>
      </c>
      <c r="J661" s="117" t="s">
        <v>1055</v>
      </c>
      <c r="K661" s="28"/>
      <c r="L661" s="132"/>
      <c r="M661" s="132"/>
      <c r="N661" s="132"/>
      <c r="O661" s="132"/>
      <c r="P661" s="132"/>
      <c r="Q661" s="132"/>
      <c r="R661" s="132"/>
      <c r="S661" s="106"/>
      <c r="T661" s="89"/>
      <c r="U661" s="87"/>
      <c r="V661" s="87"/>
      <c r="W661" s="87"/>
      <c r="X661" s="93"/>
      <c r="Y661" s="93"/>
      <c r="Z661" s="57"/>
      <c r="AA661" s="57"/>
      <c r="AB661" s="57"/>
      <c r="AC661" s="57"/>
    </row>
    <row r="662" spans="1:29" ht="16.05" customHeight="1" x14ac:dyDescent="0.25">
      <c r="A662" s="33" t="str">
        <f>$B$4</f>
        <v>01 Allan Hancock</v>
      </c>
      <c r="B662" s="143" t="s">
        <v>27</v>
      </c>
      <c r="C662" s="144"/>
      <c r="D662" s="1">
        <v>0</v>
      </c>
      <c r="E662" s="1">
        <v>0</v>
      </c>
      <c r="F662" s="99">
        <f>SUM(D662:E662)</f>
        <v>0</v>
      </c>
      <c r="G662" s="1">
        <v>0</v>
      </c>
      <c r="H662" s="1">
        <v>0</v>
      </c>
      <c r="I662" s="99">
        <f>SUM(G662:H662)</f>
        <v>0</v>
      </c>
      <c r="J662" s="114">
        <f>IF(F662-I662=0,0,IF(F662-I662&gt;0,TEXT(ABS(F662-I662),"$#,###")&amp;" ▼",TEXT(ABS(F662-I662),"$#,###")&amp;" ▲"))</f>
        <v>0</v>
      </c>
      <c r="K662" s="28" t="s">
        <v>1052</v>
      </c>
      <c r="L662" s="125"/>
      <c r="M662" s="125"/>
      <c r="N662" s="125"/>
      <c r="O662" s="125"/>
      <c r="P662" s="125"/>
      <c r="Q662" s="125"/>
      <c r="R662" s="125"/>
      <c r="S662" s="98"/>
      <c r="T662" s="89" t="str">
        <f>T658</f>
        <v/>
      </c>
      <c r="U662" s="87" t="e">
        <f>U658</f>
        <v>#N/A</v>
      </c>
      <c r="V662" s="87" t="str">
        <f ca="1">V658</f>
        <v>01-Allan-Hancock_171211155522</v>
      </c>
      <c r="W662" s="87" t="str">
        <f ca="1">W658</f>
        <v>Copy of aebg_consortiumexpenditures_160722.xlsm</v>
      </c>
      <c r="X662" s="93"/>
      <c r="Y662" s="93"/>
      <c r="Z662" s="57"/>
      <c r="AA662" s="57"/>
      <c r="AB662" s="57"/>
      <c r="AC662" s="57"/>
    </row>
    <row r="663" spans="1:29" ht="16.05" customHeight="1" x14ac:dyDescent="0.25">
      <c r="A663" s="33" t="str">
        <f>$B$4</f>
        <v>01 Allan Hancock</v>
      </c>
      <c r="B663" s="135" t="s">
        <v>28</v>
      </c>
      <c r="C663" s="136"/>
      <c r="D663" s="2">
        <v>0</v>
      </c>
      <c r="E663" s="2">
        <v>0</v>
      </c>
      <c r="F663" s="100">
        <f t="shared" ref="F663:F669" si="358">SUM(D663:E663)</f>
        <v>0</v>
      </c>
      <c r="G663" s="2">
        <v>0</v>
      </c>
      <c r="H663" s="2">
        <v>0</v>
      </c>
      <c r="I663" s="100">
        <f t="shared" ref="I663:I669" si="359">SUM(G663:H663)</f>
        <v>0</v>
      </c>
      <c r="J663" s="114">
        <f t="shared" ref="J663:J670" si="360">IF(F663-I663=0,0,IF(F663-I663&gt;0,TEXT(ABS(F663-I663),"$#,###")&amp;" ▼",TEXT(ABS(F663-I663),"$#,###")&amp;" ▲"))</f>
        <v>0</v>
      </c>
      <c r="K663" s="28" t="s">
        <v>1052</v>
      </c>
      <c r="L663" s="125"/>
      <c r="M663" s="125"/>
      <c r="N663" s="125"/>
      <c r="O663" s="125"/>
      <c r="P663" s="125"/>
      <c r="Q663" s="125"/>
      <c r="R663" s="125"/>
      <c r="S663" s="98"/>
      <c r="T663" s="89" t="str">
        <f t="shared" ref="T663:W669" si="361">T662</f>
        <v/>
      </c>
      <c r="U663" s="87" t="e">
        <f t="shared" si="361"/>
        <v>#N/A</v>
      </c>
      <c r="V663" s="87" t="str">
        <f t="shared" ca="1" si="361"/>
        <v>01-Allan-Hancock_171211155522</v>
      </c>
      <c r="W663" s="87" t="str">
        <f t="shared" ca="1" si="361"/>
        <v>Copy of aebg_consortiumexpenditures_160722.xlsm</v>
      </c>
      <c r="X663" s="93"/>
      <c r="Y663" s="93"/>
      <c r="Z663" s="57"/>
      <c r="AA663" s="57"/>
      <c r="AB663" s="57"/>
      <c r="AC663" s="57"/>
    </row>
    <row r="664" spans="1:29" ht="16.05" customHeight="1" x14ac:dyDescent="0.25">
      <c r="A664" s="33" t="str">
        <f t="shared" ref="A664:A669" si="362">A663</f>
        <v>01 Allan Hancock</v>
      </c>
      <c r="B664" s="135" t="s">
        <v>29</v>
      </c>
      <c r="C664" s="136"/>
      <c r="D664" s="2">
        <v>0</v>
      </c>
      <c r="E664" s="2">
        <v>0</v>
      </c>
      <c r="F664" s="100">
        <f t="shared" si="358"/>
        <v>0</v>
      </c>
      <c r="G664" s="2">
        <v>0</v>
      </c>
      <c r="H664" s="2">
        <v>0</v>
      </c>
      <c r="I664" s="100">
        <f t="shared" si="359"/>
        <v>0</v>
      </c>
      <c r="J664" s="114">
        <f t="shared" si="360"/>
        <v>0</v>
      </c>
      <c r="K664" s="28" t="s">
        <v>1052</v>
      </c>
      <c r="L664" s="125"/>
      <c r="M664" s="125"/>
      <c r="N664" s="125"/>
      <c r="O664" s="125"/>
      <c r="P664" s="125"/>
      <c r="Q664" s="125"/>
      <c r="R664" s="125"/>
      <c r="S664" s="98"/>
      <c r="T664" s="89" t="str">
        <f t="shared" si="361"/>
        <v/>
      </c>
      <c r="U664" s="87" t="e">
        <f t="shared" si="361"/>
        <v>#N/A</v>
      </c>
      <c r="V664" s="87" t="str">
        <f t="shared" ca="1" si="361"/>
        <v>01-Allan-Hancock_171211155522</v>
      </c>
      <c r="W664" s="87" t="str">
        <f t="shared" ca="1" si="361"/>
        <v>Copy of aebg_consortiumexpenditures_160722.xlsm</v>
      </c>
      <c r="X664" s="93"/>
      <c r="Y664" s="93"/>
      <c r="Z664" s="57"/>
      <c r="AA664" s="57"/>
      <c r="AB664" s="57"/>
      <c r="AC664" s="57"/>
    </row>
    <row r="665" spans="1:29" ht="16.05" customHeight="1" x14ac:dyDescent="0.25">
      <c r="A665" s="33" t="str">
        <f t="shared" si="362"/>
        <v>01 Allan Hancock</v>
      </c>
      <c r="B665" s="135" t="s">
        <v>30</v>
      </c>
      <c r="C665" s="136"/>
      <c r="D665" s="1">
        <v>0</v>
      </c>
      <c r="E665" s="1">
        <v>0</v>
      </c>
      <c r="F665" s="100">
        <f t="shared" si="358"/>
        <v>0</v>
      </c>
      <c r="G665" s="1">
        <v>0</v>
      </c>
      <c r="H665" s="1">
        <v>0</v>
      </c>
      <c r="I665" s="100">
        <f t="shared" si="359"/>
        <v>0</v>
      </c>
      <c r="J665" s="114">
        <f t="shared" si="360"/>
        <v>0</v>
      </c>
      <c r="K665" s="28" t="s">
        <v>1052</v>
      </c>
      <c r="L665" s="125"/>
      <c r="M665" s="125"/>
      <c r="N665" s="125"/>
      <c r="O665" s="125"/>
      <c r="P665" s="125"/>
      <c r="Q665" s="125"/>
      <c r="R665" s="125"/>
      <c r="S665" s="98"/>
      <c r="T665" s="89" t="str">
        <f t="shared" si="361"/>
        <v/>
      </c>
      <c r="U665" s="87" t="e">
        <f t="shared" si="361"/>
        <v>#N/A</v>
      </c>
      <c r="V665" s="87" t="str">
        <f t="shared" ca="1" si="361"/>
        <v>01-Allan-Hancock_171211155522</v>
      </c>
      <c r="W665" s="87" t="str">
        <f t="shared" ca="1" si="361"/>
        <v>Copy of aebg_consortiumexpenditures_160722.xlsm</v>
      </c>
      <c r="X665" s="93"/>
      <c r="Y665" s="93"/>
      <c r="Z665" s="57"/>
      <c r="AA665" s="57"/>
      <c r="AB665" s="57"/>
      <c r="AC665" s="57"/>
    </row>
    <row r="666" spans="1:29" ht="16.05" customHeight="1" x14ac:dyDescent="0.25">
      <c r="A666" s="33" t="str">
        <f t="shared" si="362"/>
        <v>01 Allan Hancock</v>
      </c>
      <c r="B666" s="135" t="s">
        <v>31</v>
      </c>
      <c r="C666" s="136"/>
      <c r="D666" s="2">
        <v>0</v>
      </c>
      <c r="E666" s="2">
        <v>0</v>
      </c>
      <c r="F666" s="100">
        <f t="shared" si="358"/>
        <v>0</v>
      </c>
      <c r="G666" s="2">
        <v>0</v>
      </c>
      <c r="H666" s="2">
        <v>0</v>
      </c>
      <c r="I666" s="100">
        <f t="shared" si="359"/>
        <v>0</v>
      </c>
      <c r="J666" s="114">
        <f t="shared" si="360"/>
        <v>0</v>
      </c>
      <c r="K666" s="28" t="s">
        <v>1052</v>
      </c>
      <c r="L666" s="125"/>
      <c r="M666" s="125"/>
      <c r="N666" s="125"/>
      <c r="O666" s="125"/>
      <c r="P666" s="125"/>
      <c r="Q666" s="125"/>
      <c r="R666" s="125"/>
      <c r="S666" s="98"/>
      <c r="T666" s="89" t="str">
        <f t="shared" si="361"/>
        <v/>
      </c>
      <c r="U666" s="87" t="e">
        <f t="shared" si="361"/>
        <v>#N/A</v>
      </c>
      <c r="V666" s="87" t="str">
        <f t="shared" ca="1" si="361"/>
        <v>01-Allan-Hancock_171211155522</v>
      </c>
      <c r="W666" s="87" t="str">
        <f t="shared" ca="1" si="361"/>
        <v>Copy of aebg_consortiumexpenditures_160722.xlsm</v>
      </c>
      <c r="X666" s="93"/>
      <c r="Y666" s="93"/>
      <c r="Z666" s="57"/>
      <c r="AA666" s="57"/>
      <c r="AB666" s="57"/>
      <c r="AC666" s="57"/>
    </row>
    <row r="667" spans="1:29" ht="16.05" customHeight="1" x14ac:dyDescent="0.25">
      <c r="A667" s="33" t="str">
        <f t="shared" si="362"/>
        <v>01 Allan Hancock</v>
      </c>
      <c r="B667" s="135" t="s">
        <v>32</v>
      </c>
      <c r="C667" s="136"/>
      <c r="D667" s="2">
        <v>0</v>
      </c>
      <c r="E667" s="2">
        <v>0</v>
      </c>
      <c r="F667" s="100">
        <f t="shared" si="358"/>
        <v>0</v>
      </c>
      <c r="G667" s="2">
        <v>0</v>
      </c>
      <c r="H667" s="2">
        <v>0</v>
      </c>
      <c r="I667" s="100">
        <f t="shared" si="359"/>
        <v>0</v>
      </c>
      <c r="J667" s="114">
        <f t="shared" si="360"/>
        <v>0</v>
      </c>
      <c r="K667" s="28" t="s">
        <v>1052</v>
      </c>
      <c r="L667" s="125"/>
      <c r="M667" s="125"/>
      <c r="N667" s="125"/>
      <c r="O667" s="125"/>
      <c r="P667" s="125"/>
      <c r="Q667" s="125"/>
      <c r="R667" s="125"/>
      <c r="S667" s="66"/>
      <c r="T667" s="89" t="str">
        <f t="shared" si="361"/>
        <v/>
      </c>
      <c r="U667" s="87" t="e">
        <f t="shared" si="361"/>
        <v>#N/A</v>
      </c>
      <c r="V667" s="87" t="str">
        <f t="shared" ca="1" si="361"/>
        <v>01-Allan-Hancock_171211155522</v>
      </c>
      <c r="W667" s="87" t="str">
        <f t="shared" ca="1" si="361"/>
        <v>Copy of aebg_consortiumexpenditures_160722.xlsm</v>
      </c>
      <c r="X667" s="93"/>
      <c r="Y667" s="93"/>
      <c r="Z667" s="57"/>
      <c r="AA667" s="57"/>
      <c r="AB667" s="57"/>
      <c r="AC667" s="57"/>
    </row>
    <row r="668" spans="1:29" ht="16.05" customHeight="1" x14ac:dyDescent="0.25">
      <c r="A668" s="33" t="str">
        <f t="shared" si="362"/>
        <v>01 Allan Hancock</v>
      </c>
      <c r="B668" s="135" t="s">
        <v>33</v>
      </c>
      <c r="C668" s="136"/>
      <c r="D668" s="2">
        <v>0</v>
      </c>
      <c r="E668" s="2">
        <v>0</v>
      </c>
      <c r="F668" s="100">
        <f t="shared" si="358"/>
        <v>0</v>
      </c>
      <c r="G668" s="2">
        <v>0</v>
      </c>
      <c r="H668" s="2">
        <v>0</v>
      </c>
      <c r="I668" s="100">
        <f t="shared" si="359"/>
        <v>0</v>
      </c>
      <c r="J668" s="114">
        <f t="shared" si="360"/>
        <v>0</v>
      </c>
      <c r="K668" s="28" t="s">
        <v>1052</v>
      </c>
      <c r="L668" s="125"/>
      <c r="M668" s="125"/>
      <c r="N668" s="125"/>
      <c r="O668" s="125"/>
      <c r="P668" s="125"/>
      <c r="Q668" s="125"/>
      <c r="R668" s="125"/>
      <c r="S668" s="111" t="s">
        <v>37</v>
      </c>
      <c r="T668" s="89" t="str">
        <f t="shared" si="361"/>
        <v/>
      </c>
      <c r="U668" s="87" t="e">
        <f t="shared" si="361"/>
        <v>#N/A</v>
      </c>
      <c r="V668" s="87" t="str">
        <f t="shared" ca="1" si="361"/>
        <v>01-Allan-Hancock_171211155522</v>
      </c>
      <c r="W668" s="87" t="str">
        <f t="shared" ca="1" si="361"/>
        <v>Copy of aebg_consortiumexpenditures_160722.xlsm</v>
      </c>
      <c r="X668" s="93"/>
      <c r="Y668" s="93"/>
      <c r="Z668" s="57"/>
      <c r="AA668" s="57"/>
      <c r="AB668" s="57"/>
      <c r="AC668" s="57"/>
    </row>
    <row r="669" spans="1:29" ht="16.95" customHeight="1" thickBot="1" x14ac:dyDescent="0.3">
      <c r="A669" s="33" t="str">
        <f t="shared" si="362"/>
        <v>01 Allan Hancock</v>
      </c>
      <c r="B669" s="147" t="s">
        <v>1070</v>
      </c>
      <c r="C669" s="148"/>
      <c r="D669" s="3">
        <v>0</v>
      </c>
      <c r="E669" s="4">
        <v>0</v>
      </c>
      <c r="F669" s="101">
        <f t="shared" si="358"/>
        <v>0</v>
      </c>
      <c r="G669" s="3">
        <v>0</v>
      </c>
      <c r="H669" s="4">
        <v>0</v>
      </c>
      <c r="I669" s="101">
        <f t="shared" si="359"/>
        <v>0</v>
      </c>
      <c r="J669" s="115">
        <f t="shared" si="360"/>
        <v>0</v>
      </c>
      <c r="K669" s="28" t="s">
        <v>1052</v>
      </c>
      <c r="L669" s="125"/>
      <c r="M669" s="125"/>
      <c r="N669" s="125"/>
      <c r="O669" s="125"/>
      <c r="P669" s="125"/>
      <c r="Q669" s="125"/>
      <c r="R669" s="125"/>
      <c r="S669" s="112" t="s">
        <v>1066</v>
      </c>
      <c r="T669" s="89" t="str">
        <f t="shared" si="361"/>
        <v/>
      </c>
      <c r="U669" s="87" t="e">
        <f t="shared" si="361"/>
        <v>#N/A</v>
      </c>
      <c r="V669" s="87" t="str">
        <f t="shared" ca="1" si="361"/>
        <v>01-Allan-Hancock_171211155522</v>
      </c>
      <c r="W669" s="87" t="str">
        <f t="shared" ca="1" si="361"/>
        <v>Copy of aebg_consortiumexpenditures_160722.xlsm</v>
      </c>
      <c r="X669" s="93"/>
      <c r="Y669" s="93"/>
      <c r="Z669" s="57"/>
      <c r="AA669" s="57"/>
      <c r="AB669" s="57"/>
      <c r="AC669" s="57"/>
    </row>
    <row r="670" spans="1:29" thickTop="1" x14ac:dyDescent="0.25">
      <c r="B670" s="8" t="s">
        <v>11</v>
      </c>
      <c r="C670" s="9"/>
      <c r="D670" s="96">
        <f t="shared" ref="D670:I670" si="363">SUM(D662:D669)</f>
        <v>0</v>
      </c>
      <c r="E670" s="96">
        <f t="shared" si="363"/>
        <v>0</v>
      </c>
      <c r="F670" s="102">
        <f t="shared" si="363"/>
        <v>0</v>
      </c>
      <c r="G670" s="96">
        <f t="shared" si="363"/>
        <v>0</v>
      </c>
      <c r="H670" s="96">
        <f t="shared" si="363"/>
        <v>0</v>
      </c>
      <c r="I670" s="102">
        <f t="shared" si="363"/>
        <v>0</v>
      </c>
      <c r="J670" s="114">
        <f t="shared" si="360"/>
        <v>0</v>
      </c>
      <c r="K670" s="30"/>
      <c r="L670" s="124"/>
      <c r="M670" s="124"/>
      <c r="N670" s="124"/>
      <c r="O670" s="124"/>
      <c r="P670" s="124"/>
      <c r="Q670" s="124"/>
      <c r="R670" s="124"/>
      <c r="S670" s="11" t="s">
        <v>1067</v>
      </c>
      <c r="T670" s="89"/>
      <c r="U670" s="87"/>
      <c r="V670" s="87"/>
      <c r="W670" s="87"/>
      <c r="X670" s="93"/>
      <c r="Y670" s="93"/>
      <c r="Z670" s="57"/>
      <c r="AA670" s="57"/>
      <c r="AB670" s="57"/>
      <c r="AC670" s="57"/>
    </row>
    <row r="672" spans="1:29" ht="30.6" thickBot="1" x14ac:dyDescent="0.35">
      <c r="M672" s="24"/>
      <c r="N672" s="24"/>
      <c r="O672" s="113"/>
      <c r="P672" s="113"/>
      <c r="Q672" s="107" t="s">
        <v>1063</v>
      </c>
      <c r="R672" s="107" t="s">
        <v>1064</v>
      </c>
      <c r="S672" s="107" t="s">
        <v>1065</v>
      </c>
    </row>
    <row r="673" spans="1:29" ht="28.2" x14ac:dyDescent="0.25">
      <c r="A673" s="76" t="s">
        <v>1027</v>
      </c>
      <c r="B673" s="21" t="str">
        <f>IFERROR(VLOOKUP(18,Sheet1!F:G,2,FALSE),"")</f>
        <v/>
      </c>
      <c r="C673" s="21"/>
      <c r="D673" s="103"/>
      <c r="E673" s="103"/>
      <c r="F673" s="103"/>
      <c r="G673" s="18"/>
      <c r="M673" s="24"/>
      <c r="N673" s="24"/>
      <c r="O673" s="155" t="s">
        <v>56</v>
      </c>
      <c r="P673" s="155"/>
      <c r="Q673" s="108" t="str">
        <f>R673</f>
        <v/>
      </c>
      <c r="R673" s="108" t="str">
        <f>IFERROR(INDEX(Sheet1!H:H,MATCH(U681,Sheet1!E:E,0)),"")</f>
        <v/>
      </c>
      <c r="S673" s="108" t="str">
        <f>IFERROR(INDEX(Sheet1!J:J,MATCH(U681,Sheet1!E:E,0)),"")</f>
        <v/>
      </c>
      <c r="X673" s="93"/>
      <c r="Y673" s="93"/>
      <c r="Z673" s="57"/>
      <c r="AA673" s="57"/>
      <c r="AB673" s="57"/>
      <c r="AC673" s="57"/>
    </row>
    <row r="674" spans="1:29" ht="25.95" customHeight="1" x14ac:dyDescent="0.25">
      <c r="B674" s="12"/>
      <c r="D674" s="11"/>
      <c r="E674" s="11"/>
      <c r="F674" s="11"/>
      <c r="G674" s="11"/>
      <c r="M674" s="24"/>
      <c r="N674" s="24"/>
      <c r="O674" s="156" t="s">
        <v>2</v>
      </c>
      <c r="P674" s="156"/>
      <c r="Q674" s="109" t="e">
        <f>IF(Q673=F688," - ",IF(Q673-F688&gt;0,TEXT(Q673-F688,"$#,###")&amp;" ▼",TEXT(ABS(Q673-F688),"$#,###")&amp;" ▲"))</f>
        <v>#VALUE!</v>
      </c>
      <c r="R674" s="109" t="e">
        <f>IF(I688=R673," - ",IF(R673-I688&gt;0,TEXT(R673-I688,"$#,###")&amp;" ▼",TEXT(ABS(R673-I688),"$#,###")&amp;" ▲"))</f>
        <v>#VALUE!</v>
      </c>
      <c r="S674" s="109" t="e">
        <f>IF(L688=S673," - ",IF(S673-L688&gt;0,TEXT(S673-L688,"$#,###")&amp;" ▼",TEXT(ABS(S673-L688),"$#,###")&amp;" ▲"))</f>
        <v>#VALUE!</v>
      </c>
      <c r="X674" s="93"/>
      <c r="Y674" s="93"/>
      <c r="Z674" s="57"/>
      <c r="AA674" s="57"/>
      <c r="AB674" s="57"/>
      <c r="AC674" s="57"/>
    </row>
    <row r="675" spans="1:29" ht="25.95" customHeight="1" x14ac:dyDescent="0.25">
      <c r="B675" s="7"/>
      <c r="C675" s="152" t="str">
        <f>IF(ISNA(Sheet1!B688),"Please select from the list of member agencies affiliated with the selected Consortium","")</f>
        <v/>
      </c>
      <c r="D675" s="152"/>
      <c r="E675" s="152"/>
      <c r="F675" s="152"/>
      <c r="G675" s="152"/>
      <c r="H675" s="31"/>
      <c r="I675" s="31"/>
      <c r="J675" s="31"/>
      <c r="K675" s="31"/>
      <c r="L675" s="13"/>
      <c r="M675" s="24"/>
      <c r="N675" s="24"/>
      <c r="O675" s="156" t="s">
        <v>12</v>
      </c>
      <c r="P675" s="156"/>
      <c r="Q675" s="109" t="e">
        <f>IF(F696=Q673," - ",IF(Q673-F696&gt;0,TEXT(Q673-F696,"$#,###")&amp;" ▼",TEXT(ABS(Q673-F696),"$#,###")&amp;" ▲"))</f>
        <v>#VALUE!</v>
      </c>
      <c r="R675" s="109" t="e">
        <f>IF(I696=R673," - ",IF(R673-I696&gt;0,TEXT(R673-I696,"$#,###")&amp;" ▼",TEXT(ABS(R673-I696),"$#,###")&amp;" ▲"))</f>
        <v>#VALUE!</v>
      </c>
      <c r="S675" s="109" t="e">
        <f>IF(L696=S673," - ",IF(S673-L696&gt;0,TEXT(S673-L696,"$#,###")&amp;" ▼",TEXT(ABS(S673-L696),"$#,###")&amp;" ▲"))</f>
        <v>#VALUE!</v>
      </c>
      <c r="U675" s="81"/>
      <c r="V675" s="81"/>
      <c r="W675" s="81"/>
      <c r="X675" s="93"/>
      <c r="Y675" s="93"/>
      <c r="Z675" s="57"/>
      <c r="AA675" s="57"/>
      <c r="AB675" s="57"/>
      <c r="AC675" s="57"/>
    </row>
    <row r="676" spans="1:29" ht="25.95" customHeight="1" x14ac:dyDescent="0.25">
      <c r="B676" s="7"/>
      <c r="C676" s="48"/>
      <c r="D676" s="71"/>
      <c r="E676" s="71"/>
      <c r="F676" s="71"/>
      <c r="G676" s="71"/>
      <c r="H676" s="31"/>
      <c r="I676" s="31"/>
      <c r="J676" s="31"/>
      <c r="K676" s="31"/>
      <c r="L676" s="13"/>
      <c r="M676" s="24"/>
      <c r="N676" s="24"/>
      <c r="O676" s="154" t="s">
        <v>1052</v>
      </c>
      <c r="P676" s="154"/>
      <c r="Q676" s="110" t="e">
        <f>IF(F707=Q673," - ",IF(Q673-F707&gt;0,TEXT(Q673-F707,"$#,###")&amp;" ▼",TEXT(ABS(Q673-F707),"$#,###")&amp;" ▲"))</f>
        <v>#VALUE!</v>
      </c>
      <c r="R676" s="110" t="e">
        <f>IF(I707=R673," - ",IF(R673-I707&gt;0,TEXT(R673-I707,"$#,###")&amp;" ▼",TEXT(ABS(R673-I707),"$#,###")&amp;" ▲"))</f>
        <v>#VALUE!</v>
      </c>
      <c r="S676" s="110"/>
      <c r="U676" s="81"/>
      <c r="V676" s="81"/>
      <c r="W676" s="81"/>
      <c r="X676" s="93"/>
      <c r="Y676" s="93"/>
      <c r="Z676" s="57"/>
      <c r="AA676" s="57"/>
      <c r="AB676" s="57"/>
      <c r="AC676" s="57"/>
    </row>
    <row r="677" spans="1:29" ht="15" x14ac:dyDescent="0.25">
      <c r="U677" s="81"/>
      <c r="V677" s="81"/>
      <c r="W677" s="81"/>
      <c r="X677" s="93"/>
      <c r="Y677" s="93"/>
      <c r="Z677" s="57"/>
      <c r="AA677" s="57"/>
      <c r="AB677" s="57"/>
      <c r="AC677" s="57"/>
    </row>
    <row r="678" spans="1:29" ht="18" customHeight="1" x14ac:dyDescent="0.25">
      <c r="B678" s="14"/>
      <c r="D678" s="137" t="s">
        <v>60</v>
      </c>
      <c r="E678" s="138"/>
      <c r="F678" s="138"/>
      <c r="G678" s="138"/>
      <c r="H678" s="138"/>
      <c r="I678" s="138"/>
      <c r="J678" s="139"/>
      <c r="K678" s="27"/>
      <c r="L678" s="126" t="s">
        <v>67</v>
      </c>
      <c r="M678" s="127"/>
      <c r="N678" s="127"/>
      <c r="O678" s="127"/>
      <c r="P678" s="127"/>
      <c r="Q678" s="127"/>
      <c r="R678" s="127"/>
      <c r="S678" s="128"/>
      <c r="U678" s="81"/>
      <c r="V678" s="81"/>
      <c r="W678" s="81"/>
      <c r="X678" s="93"/>
      <c r="Y678" s="93"/>
      <c r="Z678" s="57"/>
      <c r="AA678" s="57"/>
      <c r="AB678" s="57"/>
      <c r="AC678" s="57"/>
    </row>
    <row r="679" spans="1:29" ht="15" x14ac:dyDescent="0.25">
      <c r="A679" s="15"/>
      <c r="B679" s="17"/>
      <c r="C679" s="17"/>
      <c r="D679" s="140" t="s">
        <v>1053</v>
      </c>
      <c r="E679" s="140"/>
      <c r="F679" s="140"/>
      <c r="G679" s="140" t="s">
        <v>1054</v>
      </c>
      <c r="H679" s="140"/>
      <c r="I679" s="140"/>
      <c r="J679" s="141" t="s">
        <v>1055</v>
      </c>
      <c r="K679" s="28"/>
      <c r="L679" s="129"/>
      <c r="M679" s="130"/>
      <c r="N679" s="130"/>
      <c r="O679" s="130"/>
      <c r="P679" s="130"/>
      <c r="Q679" s="130"/>
      <c r="R679" s="130"/>
      <c r="S679" s="131"/>
      <c r="T679" s="83"/>
      <c r="U679" s="84"/>
      <c r="V679" s="84"/>
      <c r="W679" s="84"/>
      <c r="X679" s="93"/>
      <c r="Y679" s="93"/>
      <c r="Z679" s="57"/>
      <c r="AA679" s="57"/>
      <c r="AB679" s="57"/>
      <c r="AC679" s="57"/>
    </row>
    <row r="680" spans="1:29" ht="28.2" thickBot="1" x14ac:dyDescent="0.3">
      <c r="A680" s="32"/>
      <c r="B680" s="133" t="s">
        <v>2</v>
      </c>
      <c r="C680" s="134"/>
      <c r="D680" s="49" t="s">
        <v>13</v>
      </c>
      <c r="E680" s="49" t="s">
        <v>14</v>
      </c>
      <c r="F680" s="50" t="s">
        <v>11</v>
      </c>
      <c r="G680" s="49" t="s">
        <v>13</v>
      </c>
      <c r="H680" s="49" t="s">
        <v>14</v>
      </c>
      <c r="I680" s="50" t="s">
        <v>11</v>
      </c>
      <c r="J680" s="142"/>
      <c r="K680" s="28"/>
      <c r="L680" s="51" t="s">
        <v>15</v>
      </c>
      <c r="M680" s="51" t="s">
        <v>16</v>
      </c>
      <c r="N680" s="51" t="s">
        <v>17</v>
      </c>
      <c r="O680" s="51" t="s">
        <v>18</v>
      </c>
      <c r="P680" s="51" t="s">
        <v>19</v>
      </c>
      <c r="Q680" s="51" t="s">
        <v>20</v>
      </c>
      <c r="R680" s="51" t="s">
        <v>1062</v>
      </c>
      <c r="S680" s="72" t="s">
        <v>11</v>
      </c>
      <c r="T680" s="89"/>
      <c r="U680" s="87"/>
      <c r="V680" s="87"/>
      <c r="W680" s="87"/>
      <c r="X680" s="93"/>
      <c r="Y680" s="93"/>
      <c r="Z680" s="57"/>
      <c r="AA680" s="57"/>
      <c r="AB680" s="57"/>
      <c r="AC680" s="57"/>
    </row>
    <row r="681" spans="1:29" ht="16.05" customHeight="1" x14ac:dyDescent="0.25">
      <c r="A681" s="33" t="str">
        <f t="shared" ref="A681:A687" si="364">$B$4</f>
        <v>01 Allan Hancock</v>
      </c>
      <c r="B681" s="143" t="s">
        <v>1</v>
      </c>
      <c r="C681" s="144"/>
      <c r="D681" s="1">
        <v>0</v>
      </c>
      <c r="E681" s="1">
        <v>0</v>
      </c>
      <c r="F681" s="99">
        <f>SUM(D681:E681)</f>
        <v>0</v>
      </c>
      <c r="G681" s="1">
        <v>0</v>
      </c>
      <c r="H681" s="1">
        <v>0</v>
      </c>
      <c r="I681" s="99">
        <f>SUM(G681:H681)</f>
        <v>0</v>
      </c>
      <c r="J681" s="114">
        <f>IF(F681-I681=0,0,IF(F681-I681&gt;0,TEXT(ABS(F681-I681),"$#,###")&amp;" ▼",TEXT(ABS(F681-I681),"$#,###")&amp;" ▲"))</f>
        <v>0</v>
      </c>
      <c r="K681" s="28" t="s">
        <v>2</v>
      </c>
      <c r="L681" s="1">
        <v>0</v>
      </c>
      <c r="M681" s="1">
        <v>0</v>
      </c>
      <c r="N681" s="1">
        <v>0</v>
      </c>
      <c r="O681" s="1">
        <v>0</v>
      </c>
      <c r="P681" s="1">
        <v>0</v>
      </c>
      <c r="Q681" s="1">
        <v>0</v>
      </c>
      <c r="R681" s="1">
        <v>0</v>
      </c>
      <c r="S681" s="94">
        <f t="shared" ref="S681:S687" si="365">SUM(L681:R681)</f>
        <v>0</v>
      </c>
      <c r="T681" s="85" t="str">
        <f>B673</f>
        <v/>
      </c>
      <c r="U681" s="86" t="e">
        <f>INDEX(Sheet1!E:E,MATCH($B$4&amp;B673,Sheet1!D:D,0))</f>
        <v>#N/A</v>
      </c>
      <c r="V681" s="87" t="str">
        <f ca="1">Sheet1!$B$8</f>
        <v>01-Allan-Hancock_171211155522</v>
      </c>
      <c r="W681" s="87" t="str">
        <f ca="1">Sheet1!$B$10</f>
        <v>Copy of aebg_consortiumexpenditures_160722.xlsm</v>
      </c>
      <c r="X681" s="93"/>
      <c r="Y681" s="93"/>
      <c r="Z681" s="57"/>
      <c r="AA681" s="57"/>
      <c r="AB681" s="57"/>
      <c r="AC681" s="57"/>
    </row>
    <row r="682" spans="1:29" ht="16.05" customHeight="1" x14ac:dyDescent="0.25">
      <c r="A682" s="33" t="str">
        <f t="shared" si="364"/>
        <v>01 Allan Hancock</v>
      </c>
      <c r="B682" s="135" t="s">
        <v>5</v>
      </c>
      <c r="C682" s="136"/>
      <c r="D682" s="2">
        <v>0</v>
      </c>
      <c r="E682" s="2">
        <v>0</v>
      </c>
      <c r="F682" s="100">
        <f t="shared" ref="F682:F687" si="366">SUM(D682:E682)</f>
        <v>0</v>
      </c>
      <c r="G682" s="2">
        <v>0</v>
      </c>
      <c r="H682" s="2">
        <v>0</v>
      </c>
      <c r="I682" s="100">
        <f t="shared" ref="I682:I687" si="367">SUM(G682:H682)</f>
        <v>0</v>
      </c>
      <c r="J682" s="114">
        <f t="shared" ref="J682:J687" si="368">IF(F682-I682=0,0,IF(F682-I682&gt;0,TEXT(ABS(F682-I682),"$#,###")&amp;" ▼",TEXT(ABS(F682-I682),"$#,###")&amp;" ▲"))</f>
        <v>0</v>
      </c>
      <c r="K682" s="28" t="s">
        <v>2</v>
      </c>
      <c r="L682" s="2">
        <v>0</v>
      </c>
      <c r="M682" s="2">
        <v>0</v>
      </c>
      <c r="N682" s="2">
        <v>0</v>
      </c>
      <c r="O682" s="2">
        <v>0</v>
      </c>
      <c r="P682" s="2">
        <v>0</v>
      </c>
      <c r="Q682" s="2">
        <v>0</v>
      </c>
      <c r="R682" s="2">
        <v>0</v>
      </c>
      <c r="S682" s="94">
        <f t="shared" si="365"/>
        <v>0</v>
      </c>
      <c r="T682" s="89" t="str">
        <f t="shared" ref="T682:U687" si="369">T681</f>
        <v/>
      </c>
      <c r="U682" s="87" t="e">
        <f t="shared" si="369"/>
        <v>#N/A</v>
      </c>
      <c r="V682" s="87" t="str">
        <f ca="1">Sheet1!$B$8</f>
        <v>01-Allan-Hancock_171211155522</v>
      </c>
      <c r="W682" s="87" t="str">
        <f ca="1">Sheet1!$B$10</f>
        <v>Copy of aebg_consortiumexpenditures_160722.xlsm</v>
      </c>
      <c r="X682" s="93"/>
      <c r="Y682" s="93"/>
      <c r="Z682" s="57"/>
      <c r="AA682" s="57"/>
      <c r="AB682" s="57"/>
      <c r="AC682" s="57"/>
    </row>
    <row r="683" spans="1:29" ht="16.05" customHeight="1" x14ac:dyDescent="0.25">
      <c r="A683" s="33" t="str">
        <f t="shared" si="364"/>
        <v>01 Allan Hancock</v>
      </c>
      <c r="B683" s="135" t="s">
        <v>6</v>
      </c>
      <c r="C683" s="136"/>
      <c r="D683" s="2">
        <v>0</v>
      </c>
      <c r="E683" s="2">
        <v>0</v>
      </c>
      <c r="F683" s="100">
        <f t="shared" si="366"/>
        <v>0</v>
      </c>
      <c r="G683" s="2">
        <v>0</v>
      </c>
      <c r="H683" s="2">
        <v>0</v>
      </c>
      <c r="I683" s="100">
        <f t="shared" si="367"/>
        <v>0</v>
      </c>
      <c r="J683" s="114">
        <f t="shared" si="368"/>
        <v>0</v>
      </c>
      <c r="K683" s="28" t="s">
        <v>2</v>
      </c>
      <c r="L683" s="2">
        <v>0</v>
      </c>
      <c r="M683" s="2">
        <v>0</v>
      </c>
      <c r="N683" s="2">
        <v>0</v>
      </c>
      <c r="O683" s="2">
        <v>0</v>
      </c>
      <c r="P683" s="2">
        <v>0</v>
      </c>
      <c r="Q683" s="2">
        <v>0</v>
      </c>
      <c r="R683" s="2">
        <v>0</v>
      </c>
      <c r="S683" s="94">
        <f t="shared" si="365"/>
        <v>0</v>
      </c>
      <c r="T683" s="89" t="str">
        <f t="shared" si="369"/>
        <v/>
      </c>
      <c r="U683" s="87" t="e">
        <f t="shared" si="369"/>
        <v>#N/A</v>
      </c>
      <c r="V683" s="87" t="str">
        <f ca="1">Sheet1!$B$8</f>
        <v>01-Allan-Hancock_171211155522</v>
      </c>
      <c r="W683" s="87" t="str">
        <f ca="1">Sheet1!$B$10</f>
        <v>Copy of aebg_consortiumexpenditures_160722.xlsm</v>
      </c>
      <c r="X683" s="93"/>
      <c r="Y683" s="93"/>
      <c r="Z683" s="57"/>
      <c r="AA683" s="57"/>
      <c r="AB683" s="57"/>
      <c r="AC683" s="57"/>
    </row>
    <row r="684" spans="1:29" ht="16.05" customHeight="1" x14ac:dyDescent="0.25">
      <c r="A684" s="33" t="str">
        <f t="shared" si="364"/>
        <v>01 Allan Hancock</v>
      </c>
      <c r="B684" s="135" t="s">
        <v>7</v>
      </c>
      <c r="C684" s="136"/>
      <c r="D684" s="2">
        <v>0</v>
      </c>
      <c r="E684" s="2">
        <v>0</v>
      </c>
      <c r="F684" s="100">
        <f t="shared" si="366"/>
        <v>0</v>
      </c>
      <c r="G684" s="2">
        <v>0</v>
      </c>
      <c r="H684" s="2">
        <v>0</v>
      </c>
      <c r="I684" s="100">
        <f t="shared" si="367"/>
        <v>0</v>
      </c>
      <c r="J684" s="114">
        <f t="shared" si="368"/>
        <v>0</v>
      </c>
      <c r="K684" s="28" t="s">
        <v>2</v>
      </c>
      <c r="L684" s="2">
        <v>0</v>
      </c>
      <c r="M684" s="2">
        <v>0</v>
      </c>
      <c r="N684" s="2">
        <v>0</v>
      </c>
      <c r="O684" s="2">
        <v>0</v>
      </c>
      <c r="P684" s="2">
        <v>0</v>
      </c>
      <c r="Q684" s="2">
        <v>0</v>
      </c>
      <c r="R684" s="2">
        <v>0</v>
      </c>
      <c r="S684" s="94">
        <f t="shared" si="365"/>
        <v>0</v>
      </c>
      <c r="T684" s="89" t="str">
        <f t="shared" si="369"/>
        <v/>
      </c>
      <c r="U684" s="87" t="e">
        <f t="shared" si="369"/>
        <v>#N/A</v>
      </c>
      <c r="V684" s="87" t="str">
        <f ca="1">Sheet1!$B$8</f>
        <v>01-Allan-Hancock_171211155522</v>
      </c>
      <c r="W684" s="87" t="str">
        <f ca="1">Sheet1!$B$10</f>
        <v>Copy of aebg_consortiumexpenditures_160722.xlsm</v>
      </c>
      <c r="X684" s="93"/>
      <c r="Y684" s="93"/>
      <c r="Z684" s="57"/>
      <c r="AA684" s="57"/>
      <c r="AB684" s="57"/>
      <c r="AC684" s="57"/>
    </row>
    <row r="685" spans="1:29" ht="16.05" customHeight="1" x14ac:dyDescent="0.25">
      <c r="A685" s="33" t="str">
        <f t="shared" si="364"/>
        <v>01 Allan Hancock</v>
      </c>
      <c r="B685" s="135" t="s">
        <v>8</v>
      </c>
      <c r="C685" s="136"/>
      <c r="D685" s="2">
        <v>0</v>
      </c>
      <c r="E685" s="2">
        <v>0</v>
      </c>
      <c r="F685" s="100">
        <f t="shared" si="366"/>
        <v>0</v>
      </c>
      <c r="G685" s="2">
        <v>0</v>
      </c>
      <c r="H685" s="2">
        <v>0</v>
      </c>
      <c r="I685" s="100">
        <f t="shared" si="367"/>
        <v>0</v>
      </c>
      <c r="J685" s="114">
        <f t="shared" si="368"/>
        <v>0</v>
      </c>
      <c r="K685" s="28" t="s">
        <v>2</v>
      </c>
      <c r="L685" s="2">
        <v>0</v>
      </c>
      <c r="M685" s="2">
        <v>0</v>
      </c>
      <c r="N685" s="2">
        <v>0</v>
      </c>
      <c r="O685" s="2">
        <v>0</v>
      </c>
      <c r="P685" s="2">
        <v>0</v>
      </c>
      <c r="Q685" s="2">
        <v>0</v>
      </c>
      <c r="R685" s="2">
        <v>0</v>
      </c>
      <c r="S685" s="94">
        <f t="shared" si="365"/>
        <v>0</v>
      </c>
      <c r="T685" s="89" t="str">
        <f t="shared" si="369"/>
        <v/>
      </c>
      <c r="U685" s="87" t="e">
        <f t="shared" si="369"/>
        <v>#N/A</v>
      </c>
      <c r="V685" s="87" t="str">
        <f ca="1">Sheet1!$B$8</f>
        <v>01-Allan-Hancock_171211155522</v>
      </c>
      <c r="W685" s="87" t="str">
        <f ca="1">Sheet1!$B$10</f>
        <v>Copy of aebg_consortiumexpenditures_160722.xlsm</v>
      </c>
      <c r="X685" s="93"/>
      <c r="Y685" s="93"/>
      <c r="Z685" s="57"/>
      <c r="AA685" s="57"/>
      <c r="AB685" s="57"/>
      <c r="AC685" s="57"/>
    </row>
    <row r="686" spans="1:29" ht="16.05" customHeight="1" x14ac:dyDescent="0.25">
      <c r="A686" s="33" t="str">
        <f t="shared" si="364"/>
        <v>01 Allan Hancock</v>
      </c>
      <c r="B686" s="135" t="s">
        <v>9</v>
      </c>
      <c r="C686" s="136"/>
      <c r="D686" s="2">
        <v>0</v>
      </c>
      <c r="E686" s="2">
        <v>0</v>
      </c>
      <c r="F686" s="100">
        <f t="shared" si="366"/>
        <v>0</v>
      </c>
      <c r="G686" s="2">
        <v>0</v>
      </c>
      <c r="H686" s="2">
        <v>0</v>
      </c>
      <c r="I686" s="100">
        <f t="shared" si="367"/>
        <v>0</v>
      </c>
      <c r="J686" s="114">
        <f t="shared" si="368"/>
        <v>0</v>
      </c>
      <c r="K686" s="28" t="s">
        <v>2</v>
      </c>
      <c r="L686" s="2">
        <v>0</v>
      </c>
      <c r="M686" s="2">
        <v>0</v>
      </c>
      <c r="N686" s="2">
        <v>0</v>
      </c>
      <c r="O686" s="2">
        <v>0</v>
      </c>
      <c r="P686" s="2">
        <v>0</v>
      </c>
      <c r="Q686" s="2">
        <v>0</v>
      </c>
      <c r="R686" s="2">
        <v>0</v>
      </c>
      <c r="S686" s="94">
        <f t="shared" si="365"/>
        <v>0</v>
      </c>
      <c r="T686" s="89" t="str">
        <f t="shared" si="369"/>
        <v/>
      </c>
      <c r="U686" s="87" t="e">
        <f t="shared" si="369"/>
        <v>#N/A</v>
      </c>
      <c r="V686" s="87" t="str">
        <f ca="1">Sheet1!$B$8</f>
        <v>01-Allan-Hancock_171211155522</v>
      </c>
      <c r="W686" s="87" t="str">
        <f ca="1">Sheet1!$B$10</f>
        <v>Copy of aebg_consortiumexpenditures_160722.xlsm</v>
      </c>
      <c r="X686" s="93"/>
      <c r="Y686" s="93"/>
      <c r="Z686" s="57"/>
      <c r="AA686" s="57"/>
      <c r="AB686" s="57"/>
      <c r="AC686" s="57"/>
    </row>
    <row r="687" spans="1:29" ht="16.95" customHeight="1" thickBot="1" x14ac:dyDescent="0.3">
      <c r="A687" s="33" t="str">
        <f t="shared" si="364"/>
        <v>01 Allan Hancock</v>
      </c>
      <c r="B687" s="147" t="s">
        <v>10</v>
      </c>
      <c r="C687" s="148"/>
      <c r="D687" s="3">
        <v>0</v>
      </c>
      <c r="E687" s="4">
        <v>0</v>
      </c>
      <c r="F687" s="101">
        <f t="shared" si="366"/>
        <v>0</v>
      </c>
      <c r="G687" s="3">
        <v>0</v>
      </c>
      <c r="H687" s="4">
        <v>0</v>
      </c>
      <c r="I687" s="101">
        <f t="shared" si="367"/>
        <v>0</v>
      </c>
      <c r="J687" s="115">
        <f t="shared" si="368"/>
        <v>0</v>
      </c>
      <c r="K687" s="28" t="s">
        <v>2</v>
      </c>
      <c r="L687" s="3">
        <v>0</v>
      </c>
      <c r="M687" s="4">
        <v>0</v>
      </c>
      <c r="N687" s="3">
        <v>0</v>
      </c>
      <c r="O687" s="4">
        <v>0</v>
      </c>
      <c r="P687" s="3">
        <v>0</v>
      </c>
      <c r="Q687" s="4">
        <v>0</v>
      </c>
      <c r="R687" s="3">
        <v>0</v>
      </c>
      <c r="S687" s="95">
        <f t="shared" si="365"/>
        <v>0</v>
      </c>
      <c r="T687" s="89" t="str">
        <f t="shared" si="369"/>
        <v/>
      </c>
      <c r="U687" s="87" t="e">
        <f t="shared" si="369"/>
        <v>#N/A</v>
      </c>
      <c r="V687" s="87" t="str">
        <f ca="1">Sheet1!$B$8</f>
        <v>01-Allan-Hancock_171211155522</v>
      </c>
      <c r="W687" s="87" t="str">
        <f ca="1">Sheet1!$B$10</f>
        <v>Copy of aebg_consortiumexpenditures_160722.xlsm</v>
      </c>
      <c r="X687" s="93"/>
      <c r="Y687" s="93"/>
      <c r="Z687" s="57"/>
      <c r="AA687" s="57"/>
      <c r="AB687" s="57"/>
      <c r="AC687" s="57"/>
    </row>
    <row r="688" spans="1:29" thickTop="1" x14ac:dyDescent="0.25">
      <c r="A688" s="33"/>
      <c r="B688" s="149" t="s">
        <v>11</v>
      </c>
      <c r="C688" s="150"/>
      <c r="D688" s="96">
        <f t="shared" ref="D688:E688" si="370">SUM(D681:D687)</f>
        <v>0</v>
      </c>
      <c r="E688" s="96">
        <f t="shared" si="370"/>
        <v>0</v>
      </c>
      <c r="F688" s="102">
        <f>SUM(F681:F687)</f>
        <v>0</v>
      </c>
      <c r="G688" s="96">
        <f>SUM(G681:G687)</f>
        <v>0</v>
      </c>
      <c r="H688" s="96">
        <f>SUM(H681:H687)</f>
        <v>0</v>
      </c>
      <c r="I688" s="102">
        <f>SUM(I681:I687)</f>
        <v>0</v>
      </c>
      <c r="J688" s="114">
        <f>IF(F688-I688=0,0,IF(F688-I688&gt;0,TEXT(ABS(F688-I688),"$#,###")&amp;" ▼",TEXT(ABS(F688-I688),"$#,###")&amp;" ▲"))</f>
        <v>0</v>
      </c>
      <c r="K688" s="29"/>
      <c r="L688" s="96">
        <f t="shared" ref="L688:R688" si="371">SUM(L681:L687)</f>
        <v>0</v>
      </c>
      <c r="M688" s="96">
        <f t="shared" si="371"/>
        <v>0</v>
      </c>
      <c r="N688" s="96">
        <f t="shared" si="371"/>
        <v>0</v>
      </c>
      <c r="O688" s="96">
        <f t="shared" si="371"/>
        <v>0</v>
      </c>
      <c r="P688" s="96">
        <f t="shared" si="371"/>
        <v>0</v>
      </c>
      <c r="Q688" s="96">
        <f t="shared" si="371"/>
        <v>0</v>
      </c>
      <c r="R688" s="96">
        <f t="shared" si="371"/>
        <v>0</v>
      </c>
      <c r="S688" s="96">
        <f>SUM(S681:S687)</f>
        <v>0</v>
      </c>
      <c r="T688" s="89"/>
      <c r="U688" s="87"/>
      <c r="V688" s="87"/>
      <c r="W688" s="87"/>
      <c r="X688" s="93"/>
      <c r="Y688" s="93"/>
      <c r="Z688" s="57"/>
      <c r="AA688" s="57"/>
      <c r="AB688" s="57"/>
      <c r="AC688" s="57"/>
    </row>
    <row r="689" spans="1:29" ht="15" x14ac:dyDescent="0.25">
      <c r="A689" s="33"/>
      <c r="B689" s="5"/>
      <c r="C689" s="5"/>
      <c r="D689" s="6"/>
      <c r="E689" s="6"/>
      <c r="F689" s="6"/>
      <c r="G689" s="6"/>
      <c r="H689" s="6"/>
      <c r="I689" s="6"/>
      <c r="J689" s="116"/>
      <c r="K689" s="28"/>
      <c r="L689" s="6"/>
      <c r="M689" s="6"/>
      <c r="N689" s="6"/>
      <c r="O689" s="6"/>
      <c r="P689" s="6"/>
      <c r="Q689" s="6"/>
      <c r="R689" s="6"/>
      <c r="S689" s="6"/>
      <c r="T689" s="89"/>
      <c r="U689" s="87"/>
      <c r="V689" s="87"/>
      <c r="W689" s="87"/>
      <c r="X689" s="93"/>
      <c r="Y689" s="93"/>
      <c r="Z689" s="57"/>
      <c r="AA689" s="57"/>
      <c r="AB689" s="57"/>
      <c r="AC689" s="57"/>
    </row>
    <row r="690" spans="1:29" ht="28.2" thickBot="1" x14ac:dyDescent="0.3">
      <c r="A690" s="33"/>
      <c r="B690" s="133" t="s">
        <v>12</v>
      </c>
      <c r="C690" s="134"/>
      <c r="D690" s="51" t="s">
        <v>13</v>
      </c>
      <c r="E690" s="51" t="s">
        <v>14</v>
      </c>
      <c r="F690" s="52" t="s">
        <v>11</v>
      </c>
      <c r="G690" s="51" t="s">
        <v>13</v>
      </c>
      <c r="H690" s="51" t="s">
        <v>14</v>
      </c>
      <c r="I690" s="52" t="s">
        <v>11</v>
      </c>
      <c r="J690" s="117" t="s">
        <v>1055</v>
      </c>
      <c r="K690" s="28"/>
      <c r="L690" s="51" t="s">
        <v>15</v>
      </c>
      <c r="M690" s="51" t="s">
        <v>16</v>
      </c>
      <c r="N690" s="51" t="s">
        <v>17</v>
      </c>
      <c r="O690" s="51" t="s">
        <v>18</v>
      </c>
      <c r="P690" s="51" t="s">
        <v>19</v>
      </c>
      <c r="Q690" s="51" t="s">
        <v>20</v>
      </c>
      <c r="R690" s="51" t="s">
        <v>1062</v>
      </c>
      <c r="S690" s="72" t="s">
        <v>11</v>
      </c>
      <c r="T690" s="89"/>
      <c r="U690" s="87"/>
      <c r="V690" s="87"/>
      <c r="W690" s="87"/>
      <c r="X690" s="93"/>
      <c r="Y690" s="93"/>
      <c r="Z690" s="57"/>
      <c r="AA690" s="57"/>
      <c r="AB690" s="57"/>
      <c r="AC690" s="57"/>
    </row>
    <row r="691" spans="1:29" ht="16.05" customHeight="1" x14ac:dyDescent="0.25">
      <c r="A691" s="33" t="str">
        <f>$B$4</f>
        <v>01 Allan Hancock</v>
      </c>
      <c r="B691" s="143" t="s">
        <v>21</v>
      </c>
      <c r="C691" s="144"/>
      <c r="D691" s="1">
        <v>0</v>
      </c>
      <c r="E691" s="1">
        <v>0</v>
      </c>
      <c r="F691" s="99">
        <f>SUM(D691:E691)</f>
        <v>0</v>
      </c>
      <c r="G691" s="1">
        <v>0</v>
      </c>
      <c r="H691" s="1">
        <v>0</v>
      </c>
      <c r="I691" s="99">
        <f>SUM(G691:H691)</f>
        <v>0</v>
      </c>
      <c r="J691" s="114">
        <f>IF(F691-I691=0,0,IF(F691-I691&gt;0,TEXT(ABS(F691-I691),"$#,###")&amp;" ▼",TEXT(ABS(F691-I691),"$#,###")&amp;" ▲"))</f>
        <v>0</v>
      </c>
      <c r="K691" s="28" t="s">
        <v>12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>
        <v>0</v>
      </c>
      <c r="R691" s="1">
        <v>0</v>
      </c>
      <c r="S691" s="97">
        <f>SUM(L691:R691)</f>
        <v>0</v>
      </c>
      <c r="T691" s="89" t="str">
        <f>T687</f>
        <v/>
      </c>
      <c r="U691" s="87" t="e">
        <f>U687</f>
        <v>#N/A</v>
      </c>
      <c r="V691" s="87" t="str">
        <f ca="1">V687</f>
        <v>01-Allan-Hancock_171211155522</v>
      </c>
      <c r="W691" s="87" t="str">
        <f ca="1">W687</f>
        <v>Copy of aebg_consortiumexpenditures_160722.xlsm</v>
      </c>
      <c r="X691" s="93"/>
      <c r="Y691" s="93"/>
      <c r="Z691" s="57"/>
      <c r="AA691" s="57"/>
      <c r="AB691" s="57"/>
      <c r="AC691" s="57"/>
    </row>
    <row r="692" spans="1:29" ht="16.05" customHeight="1" x14ac:dyDescent="0.25">
      <c r="A692" s="33" t="str">
        <f>$B$4</f>
        <v>01 Allan Hancock</v>
      </c>
      <c r="B692" s="135" t="s">
        <v>22</v>
      </c>
      <c r="C692" s="136"/>
      <c r="D692" s="2">
        <v>0</v>
      </c>
      <c r="E692" s="2">
        <v>0</v>
      </c>
      <c r="F692" s="99">
        <f t="shared" ref="F692:F695" si="372">SUM(D692:E692)</f>
        <v>0</v>
      </c>
      <c r="G692" s="2">
        <v>0</v>
      </c>
      <c r="H692" s="2">
        <v>0</v>
      </c>
      <c r="I692" s="100">
        <f t="shared" ref="I692:I695" si="373">SUM(G692:H692)</f>
        <v>0</v>
      </c>
      <c r="J692" s="114">
        <f t="shared" ref="J692:J696" si="374">IF(F692-I692=0,0,IF(F692-I692&gt;0,TEXT(ABS(F692-I692),"$#,###")&amp;" ▼",TEXT(ABS(F692-I692),"$#,###")&amp;" ▲"))</f>
        <v>0</v>
      </c>
      <c r="K692" s="28" t="s">
        <v>12</v>
      </c>
      <c r="L692" s="2">
        <v>0</v>
      </c>
      <c r="M692" s="2">
        <v>0</v>
      </c>
      <c r="N692" s="2">
        <v>0</v>
      </c>
      <c r="O692" s="2">
        <v>0</v>
      </c>
      <c r="P692" s="2">
        <v>0</v>
      </c>
      <c r="Q692" s="2">
        <v>0</v>
      </c>
      <c r="R692" s="2">
        <v>0</v>
      </c>
      <c r="S692" s="94">
        <f>SUM(L692:R692)</f>
        <v>0</v>
      </c>
      <c r="T692" s="89" t="str">
        <f t="shared" ref="T692:W695" si="375">T691</f>
        <v/>
      </c>
      <c r="U692" s="87" t="e">
        <f t="shared" si="375"/>
        <v>#N/A</v>
      </c>
      <c r="V692" s="87" t="str">
        <f t="shared" ca="1" si="375"/>
        <v>01-Allan-Hancock_171211155522</v>
      </c>
      <c r="W692" s="87" t="str">
        <f t="shared" ca="1" si="375"/>
        <v>Copy of aebg_consortiumexpenditures_160722.xlsm</v>
      </c>
      <c r="X692" s="93"/>
      <c r="Y692" s="93"/>
      <c r="Z692" s="57"/>
      <c r="AA692" s="57"/>
      <c r="AB692" s="57"/>
      <c r="AC692" s="57"/>
    </row>
    <row r="693" spans="1:29" ht="16.05" customHeight="1" x14ac:dyDescent="0.25">
      <c r="A693" s="33" t="str">
        <f>$B$4</f>
        <v>01 Allan Hancock</v>
      </c>
      <c r="B693" s="135" t="s">
        <v>23</v>
      </c>
      <c r="C693" s="136"/>
      <c r="D693" s="2">
        <v>0</v>
      </c>
      <c r="E693" s="2">
        <v>0</v>
      </c>
      <c r="F693" s="99">
        <f t="shared" si="372"/>
        <v>0</v>
      </c>
      <c r="G693" s="2">
        <v>0</v>
      </c>
      <c r="H693" s="2">
        <v>0</v>
      </c>
      <c r="I693" s="100">
        <f t="shared" si="373"/>
        <v>0</v>
      </c>
      <c r="J693" s="114">
        <f t="shared" si="374"/>
        <v>0</v>
      </c>
      <c r="K693" s="28" t="s">
        <v>12</v>
      </c>
      <c r="L693" s="2">
        <v>0</v>
      </c>
      <c r="M693" s="2">
        <v>0</v>
      </c>
      <c r="N693" s="2">
        <v>0</v>
      </c>
      <c r="O693" s="2">
        <v>0</v>
      </c>
      <c r="P693" s="2">
        <v>0</v>
      </c>
      <c r="Q693" s="2">
        <v>0</v>
      </c>
      <c r="R693" s="2">
        <v>0</v>
      </c>
      <c r="S693" s="94">
        <f>SUM(L693:R693)</f>
        <v>0</v>
      </c>
      <c r="T693" s="89" t="str">
        <f t="shared" si="375"/>
        <v/>
      </c>
      <c r="U693" s="87" t="e">
        <f t="shared" si="375"/>
        <v>#N/A</v>
      </c>
      <c r="V693" s="87" t="str">
        <f t="shared" ca="1" si="375"/>
        <v>01-Allan-Hancock_171211155522</v>
      </c>
      <c r="W693" s="87" t="str">
        <f t="shared" ca="1" si="375"/>
        <v>Copy of aebg_consortiumexpenditures_160722.xlsm</v>
      </c>
      <c r="X693" s="93"/>
      <c r="Y693" s="93"/>
      <c r="Z693" s="57"/>
      <c r="AA693" s="57"/>
      <c r="AB693" s="57"/>
      <c r="AC693" s="57"/>
    </row>
    <row r="694" spans="1:29" ht="16.05" customHeight="1" x14ac:dyDescent="0.25">
      <c r="A694" s="33" t="str">
        <f>$B$4</f>
        <v>01 Allan Hancock</v>
      </c>
      <c r="B694" s="135" t="s">
        <v>24</v>
      </c>
      <c r="C694" s="136"/>
      <c r="D694" s="2">
        <v>0</v>
      </c>
      <c r="E694" s="2">
        <v>0</v>
      </c>
      <c r="F694" s="99">
        <f t="shared" si="372"/>
        <v>0</v>
      </c>
      <c r="G694" s="2">
        <v>0</v>
      </c>
      <c r="H694" s="2">
        <v>0</v>
      </c>
      <c r="I694" s="100">
        <f t="shared" si="373"/>
        <v>0</v>
      </c>
      <c r="J694" s="114">
        <f t="shared" si="374"/>
        <v>0</v>
      </c>
      <c r="K694" s="28" t="s">
        <v>12</v>
      </c>
      <c r="L694" s="2">
        <v>0</v>
      </c>
      <c r="M694" s="2">
        <v>0</v>
      </c>
      <c r="N694" s="2">
        <v>0</v>
      </c>
      <c r="O694" s="2">
        <v>0</v>
      </c>
      <c r="P694" s="2">
        <v>0</v>
      </c>
      <c r="Q694" s="2">
        <v>0</v>
      </c>
      <c r="R694" s="2">
        <v>0</v>
      </c>
      <c r="S694" s="94">
        <f>SUM(L694:R694)</f>
        <v>0</v>
      </c>
      <c r="T694" s="89" t="str">
        <f t="shared" si="375"/>
        <v/>
      </c>
      <c r="U694" s="87" t="e">
        <f t="shared" si="375"/>
        <v>#N/A</v>
      </c>
      <c r="V694" s="87" t="str">
        <f t="shared" ca="1" si="375"/>
        <v>01-Allan-Hancock_171211155522</v>
      </c>
      <c r="W694" s="87" t="str">
        <f t="shared" ca="1" si="375"/>
        <v>Copy of aebg_consortiumexpenditures_160722.xlsm</v>
      </c>
      <c r="X694" s="93"/>
      <c r="Y694" s="93"/>
      <c r="Z694" s="57"/>
      <c r="AA694" s="57"/>
      <c r="AB694" s="57"/>
      <c r="AC694" s="57"/>
    </row>
    <row r="695" spans="1:29" ht="16.95" customHeight="1" thickBot="1" x14ac:dyDescent="0.3">
      <c r="A695" s="33" t="str">
        <f>$B$4</f>
        <v>01 Allan Hancock</v>
      </c>
      <c r="B695" s="135" t="s">
        <v>25</v>
      </c>
      <c r="C695" s="136"/>
      <c r="D695" s="3">
        <v>0</v>
      </c>
      <c r="E695" s="4">
        <v>0</v>
      </c>
      <c r="F695" s="101">
        <f t="shared" si="372"/>
        <v>0</v>
      </c>
      <c r="G695" s="3">
        <v>0</v>
      </c>
      <c r="H695" s="4">
        <v>0</v>
      </c>
      <c r="I695" s="101">
        <f t="shared" si="373"/>
        <v>0</v>
      </c>
      <c r="J695" s="115">
        <f t="shared" si="374"/>
        <v>0</v>
      </c>
      <c r="K695" s="28" t="s">
        <v>12</v>
      </c>
      <c r="L695" s="4">
        <v>0</v>
      </c>
      <c r="M695" s="4">
        <v>0</v>
      </c>
      <c r="N695" s="4">
        <v>0</v>
      </c>
      <c r="O695" s="4">
        <v>0</v>
      </c>
      <c r="P695" s="4">
        <v>0</v>
      </c>
      <c r="Q695" s="4">
        <v>0</v>
      </c>
      <c r="R695" s="4">
        <v>0</v>
      </c>
      <c r="S695" s="95">
        <f>SUM(L695:R695)</f>
        <v>0</v>
      </c>
      <c r="T695" s="89" t="str">
        <f t="shared" si="375"/>
        <v/>
      </c>
      <c r="U695" s="87" t="e">
        <f t="shared" si="375"/>
        <v>#N/A</v>
      </c>
      <c r="V695" s="87" t="str">
        <f t="shared" ca="1" si="375"/>
        <v>01-Allan-Hancock_171211155522</v>
      </c>
      <c r="W695" s="87" t="str">
        <f t="shared" ca="1" si="375"/>
        <v>Copy of aebg_consortiumexpenditures_160722.xlsm</v>
      </c>
      <c r="X695" s="93"/>
      <c r="Y695" s="93"/>
      <c r="Z695" s="57"/>
      <c r="AA695" s="57"/>
      <c r="AB695" s="57"/>
      <c r="AC695" s="57"/>
    </row>
    <row r="696" spans="1:29" thickTop="1" x14ac:dyDescent="0.25">
      <c r="A696" s="33"/>
      <c r="B696" s="145" t="s">
        <v>11</v>
      </c>
      <c r="C696" s="146"/>
      <c r="D696" s="96">
        <f t="shared" ref="D696:E696" si="376">SUM(D691:D695)</f>
        <v>0</v>
      </c>
      <c r="E696" s="96">
        <f t="shared" si="376"/>
        <v>0</v>
      </c>
      <c r="F696" s="102">
        <f>SUM(F691:F695)</f>
        <v>0</v>
      </c>
      <c r="G696" s="96">
        <f>SUM(G691:G695)</f>
        <v>0</v>
      </c>
      <c r="H696" s="96">
        <f>SUM(H691:H695)</f>
        <v>0</v>
      </c>
      <c r="I696" s="102">
        <f>SUM(I691:I695)</f>
        <v>0</v>
      </c>
      <c r="J696" s="114">
        <f t="shared" si="374"/>
        <v>0</v>
      </c>
      <c r="K696" s="29"/>
      <c r="L696" s="96">
        <f t="shared" ref="L696:R696" si="377">SUM(L691:L695)</f>
        <v>0</v>
      </c>
      <c r="M696" s="96">
        <f t="shared" si="377"/>
        <v>0</v>
      </c>
      <c r="N696" s="96">
        <f t="shared" si="377"/>
        <v>0</v>
      </c>
      <c r="O696" s="96">
        <f t="shared" si="377"/>
        <v>0</v>
      </c>
      <c r="P696" s="96">
        <f t="shared" si="377"/>
        <v>0</v>
      </c>
      <c r="Q696" s="96">
        <f t="shared" si="377"/>
        <v>0</v>
      </c>
      <c r="R696" s="96">
        <f t="shared" si="377"/>
        <v>0</v>
      </c>
      <c r="S696" s="96">
        <f>SUM(S691:S695)</f>
        <v>0</v>
      </c>
      <c r="T696" s="89"/>
      <c r="U696" s="87"/>
      <c r="V696" s="87"/>
      <c r="W696" s="87"/>
      <c r="X696" s="93"/>
      <c r="Y696" s="93"/>
      <c r="Z696" s="57"/>
      <c r="AA696" s="57"/>
      <c r="AB696" s="57"/>
      <c r="AC696" s="57"/>
    </row>
    <row r="697" spans="1:29" ht="15" x14ac:dyDescent="0.25">
      <c r="A697" s="33"/>
      <c r="B697" s="5"/>
      <c r="C697" s="5"/>
      <c r="D697" s="6"/>
      <c r="E697" s="6"/>
      <c r="F697" s="6"/>
      <c r="G697" s="6"/>
      <c r="H697" s="6"/>
      <c r="I697" s="6"/>
      <c r="J697" s="116"/>
      <c r="K697" s="28"/>
      <c r="L697" s="6"/>
      <c r="M697" s="6"/>
      <c r="N697" s="6"/>
      <c r="O697" s="6"/>
      <c r="P697" s="6"/>
      <c r="Q697" s="6"/>
      <c r="R697" s="6"/>
      <c r="S697" s="6"/>
      <c r="T697" s="89"/>
      <c r="U697" s="87"/>
      <c r="V697" s="87"/>
      <c r="W697" s="87"/>
      <c r="X697" s="93"/>
      <c r="Y697" s="93"/>
      <c r="Z697" s="57"/>
      <c r="AA697" s="57"/>
      <c r="AB697" s="57"/>
      <c r="AC697" s="57"/>
    </row>
    <row r="698" spans="1:29" ht="28.2" thickBot="1" x14ac:dyDescent="0.3">
      <c r="A698" s="33"/>
      <c r="B698" s="133" t="s">
        <v>26</v>
      </c>
      <c r="C698" s="134"/>
      <c r="D698" s="51" t="s">
        <v>13</v>
      </c>
      <c r="E698" s="51" t="s">
        <v>14</v>
      </c>
      <c r="F698" s="52" t="s">
        <v>11</v>
      </c>
      <c r="G698" s="51" t="s">
        <v>13</v>
      </c>
      <c r="H698" s="51" t="s">
        <v>14</v>
      </c>
      <c r="I698" s="52" t="s">
        <v>11</v>
      </c>
      <c r="J698" s="117" t="s">
        <v>1055</v>
      </c>
      <c r="K698" s="28"/>
      <c r="L698" s="132"/>
      <c r="M698" s="132"/>
      <c r="N698" s="132"/>
      <c r="O698" s="132"/>
      <c r="P698" s="132"/>
      <c r="Q698" s="132"/>
      <c r="R698" s="132"/>
      <c r="S698" s="106"/>
      <c r="T698" s="89"/>
      <c r="U698" s="87"/>
      <c r="V698" s="87"/>
      <c r="W698" s="87"/>
      <c r="X698" s="93"/>
      <c r="Y698" s="93"/>
      <c r="Z698" s="57"/>
      <c r="AA698" s="57"/>
      <c r="AB698" s="57"/>
      <c r="AC698" s="57"/>
    </row>
    <row r="699" spans="1:29" ht="16.05" customHeight="1" x14ac:dyDescent="0.25">
      <c r="A699" s="33" t="str">
        <f>$B$4</f>
        <v>01 Allan Hancock</v>
      </c>
      <c r="B699" s="143" t="s">
        <v>27</v>
      </c>
      <c r="C699" s="144"/>
      <c r="D699" s="1">
        <v>0</v>
      </c>
      <c r="E699" s="1">
        <v>0</v>
      </c>
      <c r="F699" s="99">
        <f>SUM(D699:E699)</f>
        <v>0</v>
      </c>
      <c r="G699" s="1">
        <v>0</v>
      </c>
      <c r="H699" s="1">
        <v>0</v>
      </c>
      <c r="I699" s="99">
        <f>SUM(G699:H699)</f>
        <v>0</v>
      </c>
      <c r="J699" s="114">
        <f>IF(F699-I699=0,0,IF(F699-I699&gt;0,TEXT(ABS(F699-I699),"$#,###")&amp;" ▼",TEXT(ABS(F699-I699),"$#,###")&amp;" ▲"))</f>
        <v>0</v>
      </c>
      <c r="K699" s="28" t="s">
        <v>1052</v>
      </c>
      <c r="L699" s="125"/>
      <c r="M699" s="125"/>
      <c r="N699" s="125"/>
      <c r="O699" s="125"/>
      <c r="P699" s="125"/>
      <c r="Q699" s="125"/>
      <c r="R699" s="125"/>
      <c r="S699" s="98"/>
      <c r="T699" s="89" t="str">
        <f>T695</f>
        <v/>
      </c>
      <c r="U699" s="87" t="e">
        <f>U695</f>
        <v>#N/A</v>
      </c>
      <c r="V699" s="87" t="str">
        <f ca="1">V695</f>
        <v>01-Allan-Hancock_171211155522</v>
      </c>
      <c r="W699" s="87" t="str">
        <f ca="1">W695</f>
        <v>Copy of aebg_consortiumexpenditures_160722.xlsm</v>
      </c>
      <c r="X699" s="93"/>
      <c r="Y699" s="93"/>
      <c r="Z699" s="57"/>
      <c r="AA699" s="57"/>
      <c r="AB699" s="57"/>
      <c r="AC699" s="57"/>
    </row>
    <row r="700" spans="1:29" ht="16.05" customHeight="1" x14ac:dyDescent="0.25">
      <c r="A700" s="33" t="str">
        <f>$B$4</f>
        <v>01 Allan Hancock</v>
      </c>
      <c r="B700" s="135" t="s">
        <v>28</v>
      </c>
      <c r="C700" s="136"/>
      <c r="D700" s="2">
        <v>0</v>
      </c>
      <c r="E700" s="2">
        <v>0</v>
      </c>
      <c r="F700" s="100">
        <f t="shared" ref="F700:F706" si="378">SUM(D700:E700)</f>
        <v>0</v>
      </c>
      <c r="G700" s="2">
        <v>0</v>
      </c>
      <c r="H700" s="2">
        <v>0</v>
      </c>
      <c r="I700" s="100">
        <f t="shared" ref="I700:I706" si="379">SUM(G700:H700)</f>
        <v>0</v>
      </c>
      <c r="J700" s="114">
        <f t="shared" ref="J700:J707" si="380">IF(F700-I700=0,0,IF(F700-I700&gt;0,TEXT(ABS(F700-I700),"$#,###")&amp;" ▼",TEXT(ABS(F700-I700),"$#,###")&amp;" ▲"))</f>
        <v>0</v>
      </c>
      <c r="K700" s="28" t="s">
        <v>1052</v>
      </c>
      <c r="L700" s="125"/>
      <c r="M700" s="125"/>
      <c r="N700" s="125"/>
      <c r="O700" s="125"/>
      <c r="P700" s="125"/>
      <c r="Q700" s="125"/>
      <c r="R700" s="125"/>
      <c r="S700" s="98"/>
      <c r="T700" s="89" t="str">
        <f t="shared" ref="T700:W706" si="381">T699</f>
        <v/>
      </c>
      <c r="U700" s="87" t="e">
        <f t="shared" si="381"/>
        <v>#N/A</v>
      </c>
      <c r="V700" s="87" t="str">
        <f t="shared" ca="1" si="381"/>
        <v>01-Allan-Hancock_171211155522</v>
      </c>
      <c r="W700" s="87" t="str">
        <f t="shared" ca="1" si="381"/>
        <v>Copy of aebg_consortiumexpenditures_160722.xlsm</v>
      </c>
      <c r="X700" s="93"/>
      <c r="Y700" s="93"/>
      <c r="Z700" s="57"/>
      <c r="AA700" s="57"/>
      <c r="AB700" s="57"/>
      <c r="AC700" s="57"/>
    </row>
    <row r="701" spans="1:29" ht="16.05" customHeight="1" x14ac:dyDescent="0.25">
      <c r="A701" s="33" t="str">
        <f t="shared" ref="A701:A706" si="382">A700</f>
        <v>01 Allan Hancock</v>
      </c>
      <c r="B701" s="135" t="s">
        <v>29</v>
      </c>
      <c r="C701" s="136"/>
      <c r="D701" s="2">
        <v>0</v>
      </c>
      <c r="E701" s="2">
        <v>0</v>
      </c>
      <c r="F701" s="100">
        <f t="shared" si="378"/>
        <v>0</v>
      </c>
      <c r="G701" s="2">
        <v>0</v>
      </c>
      <c r="H701" s="2">
        <v>0</v>
      </c>
      <c r="I701" s="100">
        <f t="shared" si="379"/>
        <v>0</v>
      </c>
      <c r="J701" s="114">
        <f t="shared" si="380"/>
        <v>0</v>
      </c>
      <c r="K701" s="28" t="s">
        <v>1052</v>
      </c>
      <c r="L701" s="125"/>
      <c r="M701" s="125"/>
      <c r="N701" s="125"/>
      <c r="O701" s="125"/>
      <c r="P701" s="125"/>
      <c r="Q701" s="125"/>
      <c r="R701" s="125"/>
      <c r="S701" s="98"/>
      <c r="T701" s="89" t="str">
        <f t="shared" si="381"/>
        <v/>
      </c>
      <c r="U701" s="87" t="e">
        <f t="shared" si="381"/>
        <v>#N/A</v>
      </c>
      <c r="V701" s="87" t="str">
        <f t="shared" ca="1" si="381"/>
        <v>01-Allan-Hancock_171211155522</v>
      </c>
      <c r="W701" s="87" t="str">
        <f t="shared" ca="1" si="381"/>
        <v>Copy of aebg_consortiumexpenditures_160722.xlsm</v>
      </c>
      <c r="X701" s="93"/>
      <c r="Y701" s="93"/>
      <c r="Z701" s="57"/>
      <c r="AA701" s="57"/>
      <c r="AB701" s="57"/>
      <c r="AC701" s="57"/>
    </row>
    <row r="702" spans="1:29" ht="16.05" customHeight="1" x14ac:dyDescent="0.25">
      <c r="A702" s="33" t="str">
        <f t="shared" si="382"/>
        <v>01 Allan Hancock</v>
      </c>
      <c r="B702" s="135" t="s">
        <v>30</v>
      </c>
      <c r="C702" s="136"/>
      <c r="D702" s="1">
        <v>0</v>
      </c>
      <c r="E702" s="1">
        <v>0</v>
      </c>
      <c r="F702" s="100">
        <f t="shared" si="378"/>
        <v>0</v>
      </c>
      <c r="G702" s="1">
        <v>0</v>
      </c>
      <c r="H702" s="1">
        <v>0</v>
      </c>
      <c r="I702" s="100">
        <f t="shared" si="379"/>
        <v>0</v>
      </c>
      <c r="J702" s="114">
        <f t="shared" si="380"/>
        <v>0</v>
      </c>
      <c r="K702" s="28" t="s">
        <v>1052</v>
      </c>
      <c r="L702" s="125"/>
      <c r="M702" s="125"/>
      <c r="N702" s="125"/>
      <c r="O702" s="125"/>
      <c r="P702" s="125"/>
      <c r="Q702" s="125"/>
      <c r="R702" s="125"/>
      <c r="S702" s="98"/>
      <c r="T702" s="89" t="str">
        <f t="shared" si="381"/>
        <v/>
      </c>
      <c r="U702" s="87" t="e">
        <f t="shared" si="381"/>
        <v>#N/A</v>
      </c>
      <c r="V702" s="87" t="str">
        <f t="shared" ca="1" si="381"/>
        <v>01-Allan-Hancock_171211155522</v>
      </c>
      <c r="W702" s="87" t="str">
        <f t="shared" ca="1" si="381"/>
        <v>Copy of aebg_consortiumexpenditures_160722.xlsm</v>
      </c>
      <c r="X702" s="93"/>
      <c r="Y702" s="93"/>
      <c r="Z702" s="57"/>
      <c r="AA702" s="57"/>
      <c r="AB702" s="57"/>
      <c r="AC702" s="57"/>
    </row>
    <row r="703" spans="1:29" ht="16.05" customHeight="1" x14ac:dyDescent="0.25">
      <c r="A703" s="33" t="str">
        <f t="shared" si="382"/>
        <v>01 Allan Hancock</v>
      </c>
      <c r="B703" s="135" t="s">
        <v>31</v>
      </c>
      <c r="C703" s="136"/>
      <c r="D703" s="2">
        <v>0</v>
      </c>
      <c r="E703" s="2">
        <v>0</v>
      </c>
      <c r="F703" s="100">
        <f t="shared" si="378"/>
        <v>0</v>
      </c>
      <c r="G703" s="2">
        <v>0</v>
      </c>
      <c r="H703" s="2">
        <v>0</v>
      </c>
      <c r="I703" s="100">
        <f t="shared" si="379"/>
        <v>0</v>
      </c>
      <c r="J703" s="114">
        <f t="shared" si="380"/>
        <v>0</v>
      </c>
      <c r="K703" s="28" t="s">
        <v>1052</v>
      </c>
      <c r="L703" s="125"/>
      <c r="M703" s="125"/>
      <c r="N703" s="125"/>
      <c r="O703" s="125"/>
      <c r="P703" s="125"/>
      <c r="Q703" s="125"/>
      <c r="R703" s="125"/>
      <c r="S703" s="98"/>
      <c r="T703" s="89" t="str">
        <f t="shared" si="381"/>
        <v/>
      </c>
      <c r="U703" s="87" t="e">
        <f t="shared" si="381"/>
        <v>#N/A</v>
      </c>
      <c r="V703" s="87" t="str">
        <f t="shared" ca="1" si="381"/>
        <v>01-Allan-Hancock_171211155522</v>
      </c>
      <c r="W703" s="87" t="str">
        <f t="shared" ca="1" si="381"/>
        <v>Copy of aebg_consortiumexpenditures_160722.xlsm</v>
      </c>
      <c r="X703" s="93"/>
      <c r="Y703" s="93"/>
      <c r="Z703" s="57"/>
      <c r="AA703" s="57"/>
      <c r="AB703" s="57"/>
      <c r="AC703" s="57"/>
    </row>
    <row r="704" spans="1:29" ht="16.05" customHeight="1" x14ac:dyDescent="0.25">
      <c r="A704" s="33" t="str">
        <f t="shared" si="382"/>
        <v>01 Allan Hancock</v>
      </c>
      <c r="B704" s="135" t="s">
        <v>32</v>
      </c>
      <c r="C704" s="136"/>
      <c r="D704" s="2">
        <v>0</v>
      </c>
      <c r="E704" s="2">
        <v>0</v>
      </c>
      <c r="F704" s="100">
        <f t="shared" si="378"/>
        <v>0</v>
      </c>
      <c r="G704" s="2">
        <v>0</v>
      </c>
      <c r="H704" s="2">
        <v>0</v>
      </c>
      <c r="I704" s="100">
        <f t="shared" si="379"/>
        <v>0</v>
      </c>
      <c r="J704" s="114">
        <f t="shared" si="380"/>
        <v>0</v>
      </c>
      <c r="K704" s="28" t="s">
        <v>1052</v>
      </c>
      <c r="L704" s="125"/>
      <c r="M704" s="125"/>
      <c r="N704" s="125"/>
      <c r="O704" s="125"/>
      <c r="P704" s="125"/>
      <c r="Q704" s="125"/>
      <c r="R704" s="125"/>
      <c r="S704" s="66"/>
      <c r="T704" s="89" t="str">
        <f t="shared" si="381"/>
        <v/>
      </c>
      <c r="U704" s="87" t="e">
        <f t="shared" si="381"/>
        <v>#N/A</v>
      </c>
      <c r="V704" s="87" t="str">
        <f t="shared" ca="1" si="381"/>
        <v>01-Allan-Hancock_171211155522</v>
      </c>
      <c r="W704" s="87" t="str">
        <f t="shared" ca="1" si="381"/>
        <v>Copy of aebg_consortiumexpenditures_160722.xlsm</v>
      </c>
      <c r="X704" s="93"/>
      <c r="Y704" s="93"/>
      <c r="Z704" s="57"/>
      <c r="AA704" s="57"/>
      <c r="AB704" s="57"/>
      <c r="AC704" s="57"/>
    </row>
    <row r="705" spans="1:29" ht="16.05" customHeight="1" x14ac:dyDescent="0.25">
      <c r="A705" s="33" t="str">
        <f t="shared" si="382"/>
        <v>01 Allan Hancock</v>
      </c>
      <c r="B705" s="135" t="s">
        <v>33</v>
      </c>
      <c r="C705" s="136"/>
      <c r="D705" s="2">
        <v>0</v>
      </c>
      <c r="E705" s="2">
        <v>0</v>
      </c>
      <c r="F705" s="100">
        <f t="shared" si="378"/>
        <v>0</v>
      </c>
      <c r="G705" s="2">
        <v>0</v>
      </c>
      <c r="H705" s="2">
        <v>0</v>
      </c>
      <c r="I705" s="100">
        <f t="shared" si="379"/>
        <v>0</v>
      </c>
      <c r="J705" s="114">
        <f t="shared" si="380"/>
        <v>0</v>
      </c>
      <c r="K705" s="28" t="s">
        <v>1052</v>
      </c>
      <c r="L705" s="125"/>
      <c r="M705" s="125"/>
      <c r="N705" s="125"/>
      <c r="O705" s="125"/>
      <c r="P705" s="125"/>
      <c r="Q705" s="125"/>
      <c r="R705" s="125"/>
      <c r="S705" s="111" t="s">
        <v>37</v>
      </c>
      <c r="T705" s="89" t="str">
        <f t="shared" si="381"/>
        <v/>
      </c>
      <c r="U705" s="87" t="e">
        <f t="shared" si="381"/>
        <v>#N/A</v>
      </c>
      <c r="V705" s="87" t="str">
        <f t="shared" ca="1" si="381"/>
        <v>01-Allan-Hancock_171211155522</v>
      </c>
      <c r="W705" s="87" t="str">
        <f t="shared" ca="1" si="381"/>
        <v>Copy of aebg_consortiumexpenditures_160722.xlsm</v>
      </c>
      <c r="X705" s="93"/>
      <c r="Y705" s="93"/>
      <c r="Z705" s="57"/>
      <c r="AA705" s="57"/>
      <c r="AB705" s="57"/>
      <c r="AC705" s="57"/>
    </row>
    <row r="706" spans="1:29" ht="16.95" customHeight="1" thickBot="1" x14ac:dyDescent="0.3">
      <c r="A706" s="33" t="str">
        <f t="shared" si="382"/>
        <v>01 Allan Hancock</v>
      </c>
      <c r="B706" s="147" t="s">
        <v>1070</v>
      </c>
      <c r="C706" s="148"/>
      <c r="D706" s="3">
        <v>0</v>
      </c>
      <c r="E706" s="4">
        <v>0</v>
      </c>
      <c r="F706" s="101">
        <f t="shared" si="378"/>
        <v>0</v>
      </c>
      <c r="G706" s="3">
        <v>0</v>
      </c>
      <c r="H706" s="4">
        <v>0</v>
      </c>
      <c r="I706" s="101">
        <f t="shared" si="379"/>
        <v>0</v>
      </c>
      <c r="J706" s="115">
        <f t="shared" si="380"/>
        <v>0</v>
      </c>
      <c r="K706" s="28" t="s">
        <v>1052</v>
      </c>
      <c r="L706" s="125"/>
      <c r="M706" s="125"/>
      <c r="N706" s="125"/>
      <c r="O706" s="125"/>
      <c r="P706" s="125"/>
      <c r="Q706" s="125"/>
      <c r="R706" s="125"/>
      <c r="S706" s="112" t="s">
        <v>1066</v>
      </c>
      <c r="T706" s="89" t="str">
        <f t="shared" si="381"/>
        <v/>
      </c>
      <c r="U706" s="87" t="e">
        <f t="shared" si="381"/>
        <v>#N/A</v>
      </c>
      <c r="V706" s="87" t="str">
        <f t="shared" ca="1" si="381"/>
        <v>01-Allan-Hancock_171211155522</v>
      </c>
      <c r="W706" s="87" t="str">
        <f t="shared" ca="1" si="381"/>
        <v>Copy of aebg_consortiumexpenditures_160722.xlsm</v>
      </c>
      <c r="X706" s="93"/>
      <c r="Y706" s="93"/>
      <c r="Z706" s="57"/>
      <c r="AA706" s="57"/>
      <c r="AB706" s="57"/>
      <c r="AC706" s="57"/>
    </row>
    <row r="707" spans="1:29" thickTop="1" x14ac:dyDescent="0.25">
      <c r="B707" s="8" t="s">
        <v>11</v>
      </c>
      <c r="C707" s="9"/>
      <c r="D707" s="96">
        <f t="shared" ref="D707:I707" si="383">SUM(D699:D706)</f>
        <v>0</v>
      </c>
      <c r="E707" s="96">
        <f t="shared" si="383"/>
        <v>0</v>
      </c>
      <c r="F707" s="102">
        <f t="shared" si="383"/>
        <v>0</v>
      </c>
      <c r="G707" s="96">
        <f t="shared" si="383"/>
        <v>0</v>
      </c>
      <c r="H707" s="96">
        <f t="shared" si="383"/>
        <v>0</v>
      </c>
      <c r="I707" s="102">
        <f t="shared" si="383"/>
        <v>0</v>
      </c>
      <c r="J707" s="114">
        <f t="shared" si="380"/>
        <v>0</v>
      </c>
      <c r="K707" s="30"/>
      <c r="L707" s="124"/>
      <c r="M707" s="124"/>
      <c r="N707" s="124"/>
      <c r="O707" s="124"/>
      <c r="P707" s="124"/>
      <c r="Q707" s="124"/>
      <c r="R707" s="124"/>
      <c r="S707" s="11" t="s">
        <v>1067</v>
      </c>
      <c r="T707" s="89"/>
      <c r="U707" s="87"/>
      <c r="V707" s="87"/>
      <c r="W707" s="87"/>
      <c r="X707" s="93"/>
      <c r="Y707" s="93"/>
      <c r="Z707" s="57"/>
      <c r="AA707" s="57"/>
      <c r="AB707" s="57"/>
      <c r="AC707" s="57"/>
    </row>
    <row r="709" spans="1:29" ht="30.6" thickBot="1" x14ac:dyDescent="0.35">
      <c r="M709" s="24"/>
      <c r="N709" s="24"/>
      <c r="O709" s="113"/>
      <c r="P709" s="113"/>
      <c r="Q709" s="107" t="s">
        <v>1063</v>
      </c>
      <c r="R709" s="107" t="s">
        <v>1064</v>
      </c>
      <c r="S709" s="107" t="s">
        <v>1065</v>
      </c>
    </row>
    <row r="710" spans="1:29" ht="28.2" x14ac:dyDescent="0.25">
      <c r="A710" s="76" t="s">
        <v>1027</v>
      </c>
      <c r="B710" s="21" t="str">
        <f>IFERROR(VLOOKUP(19,Sheet1!F:G,2,FALSE),"")</f>
        <v/>
      </c>
      <c r="C710" s="21"/>
      <c r="D710" s="103"/>
      <c r="E710" s="103"/>
      <c r="F710" s="103"/>
      <c r="G710" s="18"/>
      <c r="M710" s="24"/>
      <c r="N710" s="24"/>
      <c r="O710" s="155" t="s">
        <v>56</v>
      </c>
      <c r="P710" s="155"/>
      <c r="Q710" s="108" t="str">
        <f>R710</f>
        <v/>
      </c>
      <c r="R710" s="108" t="str">
        <f>IFERROR(INDEX(Sheet1!H:H,MATCH(U718,Sheet1!E:E,0)),"")</f>
        <v/>
      </c>
      <c r="S710" s="108" t="str">
        <f>IFERROR(INDEX(Sheet1!J:J,MATCH(U718,Sheet1!E:E,0)),"")</f>
        <v/>
      </c>
      <c r="X710" s="93"/>
      <c r="Y710" s="93"/>
      <c r="Z710" s="57"/>
      <c r="AA710" s="57"/>
      <c r="AB710" s="57"/>
      <c r="AC710" s="57"/>
    </row>
    <row r="711" spans="1:29" ht="25.95" customHeight="1" x14ac:dyDescent="0.25">
      <c r="B711" s="12"/>
      <c r="D711" s="11"/>
      <c r="E711" s="11"/>
      <c r="F711" s="11"/>
      <c r="G711" s="11"/>
      <c r="M711" s="24"/>
      <c r="N711" s="24"/>
      <c r="O711" s="156" t="s">
        <v>2</v>
      </c>
      <c r="P711" s="156"/>
      <c r="Q711" s="109" t="e">
        <f>IF(Q710=F725," - ",IF(Q710-F725&gt;0,TEXT(Q710-F725,"$#,###")&amp;" ▼",TEXT(ABS(Q710-F725),"$#,###")&amp;" ▲"))</f>
        <v>#VALUE!</v>
      </c>
      <c r="R711" s="109" t="e">
        <f>IF(I725=R710," - ",IF(R710-I725&gt;0,TEXT(R710-I725,"$#,###")&amp;" ▼",TEXT(ABS(R710-I725),"$#,###")&amp;" ▲"))</f>
        <v>#VALUE!</v>
      </c>
      <c r="S711" s="109" t="e">
        <f>IF(L725=S710," - ",IF(S710-L725&gt;0,TEXT(S710-L725,"$#,###")&amp;" ▼",TEXT(ABS(S710-L725),"$#,###")&amp;" ▲"))</f>
        <v>#VALUE!</v>
      </c>
      <c r="X711" s="93"/>
      <c r="Y711" s="93"/>
      <c r="Z711" s="57"/>
      <c r="AA711" s="57"/>
      <c r="AB711" s="57"/>
      <c r="AC711" s="57"/>
    </row>
    <row r="712" spans="1:29" ht="25.95" customHeight="1" x14ac:dyDescent="0.25">
      <c r="B712" s="7"/>
      <c r="C712" s="152" t="str">
        <f>IF(ISNA(Sheet1!B726),"Please select from the list of member agencies affiliated with the selected Consortium","")</f>
        <v/>
      </c>
      <c r="D712" s="152"/>
      <c r="E712" s="152"/>
      <c r="F712" s="152"/>
      <c r="G712" s="152"/>
      <c r="H712" s="31"/>
      <c r="I712" s="31"/>
      <c r="J712" s="31"/>
      <c r="K712" s="31"/>
      <c r="L712" s="13"/>
      <c r="M712" s="24"/>
      <c r="N712" s="24"/>
      <c r="O712" s="156" t="s">
        <v>12</v>
      </c>
      <c r="P712" s="156"/>
      <c r="Q712" s="109" t="e">
        <f>IF(F733=Q710," - ",IF(Q710-F733&gt;0,TEXT(Q710-F733,"$#,###")&amp;" ▼",TEXT(ABS(Q710-F733),"$#,###")&amp;" ▲"))</f>
        <v>#VALUE!</v>
      </c>
      <c r="R712" s="109" t="e">
        <f>IF(I733=R710," - ",IF(R710-I733&gt;0,TEXT(R710-I733,"$#,###")&amp;" ▼",TEXT(ABS(R710-I733),"$#,###")&amp;" ▲"))</f>
        <v>#VALUE!</v>
      </c>
      <c r="S712" s="109" t="e">
        <f>IF(L733=S710," - ",IF(S710-L733&gt;0,TEXT(S710-L733,"$#,###")&amp;" ▼",TEXT(ABS(S710-L733),"$#,###")&amp;" ▲"))</f>
        <v>#VALUE!</v>
      </c>
      <c r="U712" s="81"/>
      <c r="V712" s="81"/>
      <c r="W712" s="81"/>
      <c r="X712" s="93"/>
      <c r="Y712" s="93"/>
      <c r="Z712" s="57"/>
      <c r="AA712" s="57"/>
      <c r="AB712" s="57"/>
      <c r="AC712" s="57"/>
    </row>
    <row r="713" spans="1:29" ht="25.95" customHeight="1" x14ac:dyDescent="0.25">
      <c r="B713" s="7"/>
      <c r="C713" s="48"/>
      <c r="D713" s="71"/>
      <c r="E713" s="71"/>
      <c r="F713" s="71"/>
      <c r="G713" s="71"/>
      <c r="H713" s="31"/>
      <c r="I713" s="31"/>
      <c r="J713" s="31"/>
      <c r="K713" s="31"/>
      <c r="L713" s="13"/>
      <c r="M713" s="24"/>
      <c r="N713" s="24"/>
      <c r="O713" s="154" t="s">
        <v>1052</v>
      </c>
      <c r="P713" s="154"/>
      <c r="Q713" s="110" t="e">
        <f>IF(F744=Q710," - ",IF(Q710-F744&gt;0,TEXT(Q710-F744,"$#,###")&amp;" ▼",TEXT(ABS(Q710-F744),"$#,###")&amp;" ▲"))</f>
        <v>#VALUE!</v>
      </c>
      <c r="R713" s="110" t="e">
        <f>IF(I744=R710," - ",IF(R710-I744&gt;0,TEXT(R710-I744,"$#,###")&amp;" ▼",TEXT(ABS(R710-I744),"$#,###")&amp;" ▲"))</f>
        <v>#VALUE!</v>
      </c>
      <c r="S713" s="110"/>
      <c r="U713" s="81"/>
      <c r="V713" s="81"/>
      <c r="W713" s="81"/>
      <c r="X713" s="93"/>
      <c r="Y713" s="93"/>
      <c r="Z713" s="57"/>
      <c r="AA713" s="57"/>
      <c r="AB713" s="57"/>
      <c r="AC713" s="57"/>
    </row>
    <row r="714" spans="1:29" ht="15" x14ac:dyDescent="0.25">
      <c r="U714" s="81"/>
      <c r="V714" s="81"/>
      <c r="W714" s="81"/>
      <c r="X714" s="93"/>
      <c r="Y714" s="93"/>
      <c r="Z714" s="57"/>
      <c r="AA714" s="57"/>
      <c r="AB714" s="57"/>
      <c r="AC714" s="57"/>
    </row>
    <row r="715" spans="1:29" ht="18" customHeight="1" x14ac:dyDescent="0.25">
      <c r="B715" s="14"/>
      <c r="D715" s="137" t="s">
        <v>60</v>
      </c>
      <c r="E715" s="138"/>
      <c r="F715" s="138"/>
      <c r="G715" s="138"/>
      <c r="H715" s="138"/>
      <c r="I715" s="138"/>
      <c r="J715" s="139"/>
      <c r="K715" s="27"/>
      <c r="L715" s="126" t="s">
        <v>67</v>
      </c>
      <c r="M715" s="127"/>
      <c r="N715" s="127"/>
      <c r="O715" s="127"/>
      <c r="P715" s="127"/>
      <c r="Q715" s="127"/>
      <c r="R715" s="127"/>
      <c r="S715" s="128"/>
      <c r="U715" s="81"/>
      <c r="V715" s="81"/>
      <c r="W715" s="81"/>
      <c r="X715" s="93"/>
      <c r="Y715" s="93"/>
      <c r="Z715" s="57"/>
      <c r="AA715" s="57"/>
      <c r="AB715" s="57"/>
      <c r="AC715" s="57"/>
    </row>
    <row r="716" spans="1:29" ht="15" x14ac:dyDescent="0.25">
      <c r="A716" s="15"/>
      <c r="B716" s="17"/>
      <c r="C716" s="17"/>
      <c r="D716" s="140" t="s">
        <v>1053</v>
      </c>
      <c r="E716" s="140"/>
      <c r="F716" s="140"/>
      <c r="G716" s="140" t="s">
        <v>1054</v>
      </c>
      <c r="H716" s="140"/>
      <c r="I716" s="140"/>
      <c r="J716" s="141" t="s">
        <v>1055</v>
      </c>
      <c r="K716" s="28"/>
      <c r="L716" s="129"/>
      <c r="M716" s="130"/>
      <c r="N716" s="130"/>
      <c r="O716" s="130"/>
      <c r="P716" s="130"/>
      <c r="Q716" s="130"/>
      <c r="R716" s="130"/>
      <c r="S716" s="131"/>
      <c r="T716" s="83"/>
      <c r="U716" s="84"/>
      <c r="V716" s="84"/>
      <c r="W716" s="84"/>
      <c r="X716" s="93"/>
      <c r="Y716" s="93"/>
      <c r="Z716" s="57"/>
      <c r="AA716" s="57"/>
      <c r="AB716" s="57"/>
      <c r="AC716" s="57"/>
    </row>
    <row r="717" spans="1:29" ht="28.2" thickBot="1" x14ac:dyDescent="0.3">
      <c r="A717" s="32"/>
      <c r="B717" s="133" t="s">
        <v>2</v>
      </c>
      <c r="C717" s="134"/>
      <c r="D717" s="49" t="s">
        <v>13</v>
      </c>
      <c r="E717" s="49" t="s">
        <v>14</v>
      </c>
      <c r="F717" s="50" t="s">
        <v>11</v>
      </c>
      <c r="G717" s="49" t="s">
        <v>13</v>
      </c>
      <c r="H717" s="49" t="s">
        <v>14</v>
      </c>
      <c r="I717" s="50" t="s">
        <v>11</v>
      </c>
      <c r="J717" s="142"/>
      <c r="K717" s="28"/>
      <c r="L717" s="51" t="s">
        <v>15</v>
      </c>
      <c r="M717" s="51" t="s">
        <v>16</v>
      </c>
      <c r="N717" s="51" t="s">
        <v>17</v>
      </c>
      <c r="O717" s="51" t="s">
        <v>18</v>
      </c>
      <c r="P717" s="51" t="s">
        <v>19</v>
      </c>
      <c r="Q717" s="51" t="s">
        <v>20</v>
      </c>
      <c r="R717" s="51" t="s">
        <v>1062</v>
      </c>
      <c r="S717" s="72" t="s">
        <v>11</v>
      </c>
      <c r="T717" s="89"/>
      <c r="U717" s="87"/>
      <c r="V717" s="87"/>
      <c r="W717" s="87"/>
      <c r="X717" s="93"/>
      <c r="Y717" s="93"/>
      <c r="Z717" s="57"/>
      <c r="AA717" s="57"/>
      <c r="AB717" s="57"/>
      <c r="AC717" s="57"/>
    </row>
    <row r="718" spans="1:29" ht="16.05" customHeight="1" x14ac:dyDescent="0.25">
      <c r="A718" s="33" t="str">
        <f t="shared" ref="A718:A724" si="384">$B$4</f>
        <v>01 Allan Hancock</v>
      </c>
      <c r="B718" s="143" t="s">
        <v>1</v>
      </c>
      <c r="C718" s="144"/>
      <c r="D718" s="1">
        <v>0</v>
      </c>
      <c r="E718" s="1">
        <v>0</v>
      </c>
      <c r="F718" s="99">
        <f>SUM(D718:E718)</f>
        <v>0</v>
      </c>
      <c r="G718" s="1">
        <v>0</v>
      </c>
      <c r="H718" s="1">
        <v>0</v>
      </c>
      <c r="I718" s="99">
        <f>SUM(G718:H718)</f>
        <v>0</v>
      </c>
      <c r="J718" s="114">
        <f>IF(F718-I718=0,0,IF(F718-I718&gt;0,TEXT(ABS(F718-I718),"$#,###")&amp;" ▼",TEXT(ABS(F718-I718),"$#,###")&amp;" ▲"))</f>
        <v>0</v>
      </c>
      <c r="K718" s="28" t="s">
        <v>2</v>
      </c>
      <c r="L718" s="1">
        <v>0</v>
      </c>
      <c r="M718" s="1">
        <v>0</v>
      </c>
      <c r="N718" s="1">
        <v>0</v>
      </c>
      <c r="O718" s="1">
        <v>0</v>
      </c>
      <c r="P718" s="1">
        <v>0</v>
      </c>
      <c r="Q718" s="1">
        <v>0</v>
      </c>
      <c r="R718" s="1">
        <v>0</v>
      </c>
      <c r="S718" s="94">
        <f t="shared" ref="S718:S724" si="385">SUM(L718:R718)</f>
        <v>0</v>
      </c>
      <c r="T718" s="85" t="str">
        <f>B710</f>
        <v/>
      </c>
      <c r="U718" s="86" t="e">
        <f>INDEX(Sheet1!E:E,MATCH($B$4&amp;B710,Sheet1!D:D,0))</f>
        <v>#N/A</v>
      </c>
      <c r="V718" s="87" t="str">
        <f ca="1">Sheet1!$B$8</f>
        <v>01-Allan-Hancock_171211155522</v>
      </c>
      <c r="W718" s="87" t="str">
        <f ca="1">Sheet1!$B$10</f>
        <v>Copy of aebg_consortiumexpenditures_160722.xlsm</v>
      </c>
      <c r="X718" s="93"/>
      <c r="Y718" s="93"/>
      <c r="Z718" s="57"/>
      <c r="AA718" s="57"/>
      <c r="AB718" s="57"/>
      <c r="AC718" s="57"/>
    </row>
    <row r="719" spans="1:29" ht="16.05" customHeight="1" x14ac:dyDescent="0.25">
      <c r="A719" s="33" t="str">
        <f t="shared" si="384"/>
        <v>01 Allan Hancock</v>
      </c>
      <c r="B719" s="135" t="s">
        <v>5</v>
      </c>
      <c r="C719" s="136"/>
      <c r="D719" s="2">
        <v>0</v>
      </c>
      <c r="E719" s="2">
        <v>0</v>
      </c>
      <c r="F719" s="100">
        <f t="shared" ref="F719:F724" si="386">SUM(D719:E719)</f>
        <v>0</v>
      </c>
      <c r="G719" s="2">
        <v>0</v>
      </c>
      <c r="H719" s="2">
        <v>0</v>
      </c>
      <c r="I719" s="100">
        <f t="shared" ref="I719:I724" si="387">SUM(G719:H719)</f>
        <v>0</v>
      </c>
      <c r="J719" s="114">
        <f t="shared" ref="J719:J724" si="388">IF(F719-I719=0,0,IF(F719-I719&gt;0,TEXT(ABS(F719-I719),"$#,###")&amp;" ▼",TEXT(ABS(F719-I719),"$#,###")&amp;" ▲"))</f>
        <v>0</v>
      </c>
      <c r="K719" s="28" t="s">
        <v>2</v>
      </c>
      <c r="L719" s="2">
        <v>0</v>
      </c>
      <c r="M719" s="2">
        <v>0</v>
      </c>
      <c r="N719" s="2">
        <v>0</v>
      </c>
      <c r="O719" s="2">
        <v>0</v>
      </c>
      <c r="P719" s="2">
        <v>0</v>
      </c>
      <c r="Q719" s="2">
        <v>0</v>
      </c>
      <c r="R719" s="2">
        <v>0</v>
      </c>
      <c r="S719" s="94">
        <f t="shared" si="385"/>
        <v>0</v>
      </c>
      <c r="T719" s="89" t="str">
        <f t="shared" ref="T719:U724" si="389">T718</f>
        <v/>
      </c>
      <c r="U719" s="87" t="e">
        <f t="shared" si="389"/>
        <v>#N/A</v>
      </c>
      <c r="V719" s="87" t="str">
        <f ca="1">Sheet1!$B$8</f>
        <v>01-Allan-Hancock_171211155522</v>
      </c>
      <c r="W719" s="87" t="str">
        <f ca="1">Sheet1!$B$10</f>
        <v>Copy of aebg_consortiumexpenditures_160722.xlsm</v>
      </c>
      <c r="X719" s="93"/>
      <c r="Y719" s="93"/>
      <c r="Z719" s="57"/>
      <c r="AA719" s="57"/>
      <c r="AB719" s="57"/>
      <c r="AC719" s="57"/>
    </row>
    <row r="720" spans="1:29" ht="16.05" customHeight="1" x14ac:dyDescent="0.25">
      <c r="A720" s="33" t="str">
        <f t="shared" si="384"/>
        <v>01 Allan Hancock</v>
      </c>
      <c r="B720" s="135" t="s">
        <v>6</v>
      </c>
      <c r="C720" s="136"/>
      <c r="D720" s="2">
        <v>0</v>
      </c>
      <c r="E720" s="2">
        <v>0</v>
      </c>
      <c r="F720" s="100">
        <f t="shared" si="386"/>
        <v>0</v>
      </c>
      <c r="G720" s="2">
        <v>0</v>
      </c>
      <c r="H720" s="2">
        <v>0</v>
      </c>
      <c r="I720" s="100">
        <f t="shared" si="387"/>
        <v>0</v>
      </c>
      <c r="J720" s="114">
        <f t="shared" si="388"/>
        <v>0</v>
      </c>
      <c r="K720" s="28" t="s">
        <v>2</v>
      </c>
      <c r="L720" s="2">
        <v>0</v>
      </c>
      <c r="M720" s="2">
        <v>0</v>
      </c>
      <c r="N720" s="2">
        <v>0</v>
      </c>
      <c r="O720" s="2">
        <v>0</v>
      </c>
      <c r="P720" s="2">
        <v>0</v>
      </c>
      <c r="Q720" s="2">
        <v>0</v>
      </c>
      <c r="R720" s="2">
        <v>0</v>
      </c>
      <c r="S720" s="94">
        <f t="shared" si="385"/>
        <v>0</v>
      </c>
      <c r="T720" s="89" t="str">
        <f t="shared" si="389"/>
        <v/>
      </c>
      <c r="U720" s="87" t="e">
        <f t="shared" si="389"/>
        <v>#N/A</v>
      </c>
      <c r="V720" s="87" t="str">
        <f ca="1">Sheet1!$B$8</f>
        <v>01-Allan-Hancock_171211155522</v>
      </c>
      <c r="W720" s="87" t="str">
        <f ca="1">Sheet1!$B$10</f>
        <v>Copy of aebg_consortiumexpenditures_160722.xlsm</v>
      </c>
      <c r="X720" s="93"/>
      <c r="Y720" s="93"/>
      <c r="Z720" s="57"/>
      <c r="AA720" s="57"/>
      <c r="AB720" s="57"/>
      <c r="AC720" s="57"/>
    </row>
    <row r="721" spans="1:29" ht="16.05" customHeight="1" x14ac:dyDescent="0.25">
      <c r="A721" s="33" t="str">
        <f t="shared" si="384"/>
        <v>01 Allan Hancock</v>
      </c>
      <c r="B721" s="135" t="s">
        <v>7</v>
      </c>
      <c r="C721" s="136"/>
      <c r="D721" s="2">
        <v>0</v>
      </c>
      <c r="E721" s="2">
        <v>0</v>
      </c>
      <c r="F721" s="100">
        <f t="shared" si="386"/>
        <v>0</v>
      </c>
      <c r="G721" s="2">
        <v>0</v>
      </c>
      <c r="H721" s="2">
        <v>0</v>
      </c>
      <c r="I721" s="100">
        <f t="shared" si="387"/>
        <v>0</v>
      </c>
      <c r="J721" s="114">
        <f t="shared" si="388"/>
        <v>0</v>
      </c>
      <c r="K721" s="28" t="s">
        <v>2</v>
      </c>
      <c r="L721" s="2">
        <v>0</v>
      </c>
      <c r="M721" s="2">
        <v>0</v>
      </c>
      <c r="N721" s="2">
        <v>0</v>
      </c>
      <c r="O721" s="2">
        <v>0</v>
      </c>
      <c r="P721" s="2">
        <v>0</v>
      </c>
      <c r="Q721" s="2">
        <v>0</v>
      </c>
      <c r="R721" s="2">
        <v>0</v>
      </c>
      <c r="S721" s="94">
        <f t="shared" si="385"/>
        <v>0</v>
      </c>
      <c r="T721" s="89" t="str">
        <f t="shared" si="389"/>
        <v/>
      </c>
      <c r="U721" s="87" t="e">
        <f t="shared" si="389"/>
        <v>#N/A</v>
      </c>
      <c r="V721" s="87" t="str">
        <f ca="1">Sheet1!$B$8</f>
        <v>01-Allan-Hancock_171211155522</v>
      </c>
      <c r="W721" s="87" t="str">
        <f ca="1">Sheet1!$B$10</f>
        <v>Copy of aebg_consortiumexpenditures_160722.xlsm</v>
      </c>
      <c r="X721" s="93"/>
      <c r="Y721" s="93"/>
      <c r="Z721" s="57"/>
      <c r="AA721" s="57"/>
      <c r="AB721" s="57"/>
      <c r="AC721" s="57"/>
    </row>
    <row r="722" spans="1:29" ht="16.05" customHeight="1" x14ac:dyDescent="0.25">
      <c r="A722" s="33" t="str">
        <f t="shared" si="384"/>
        <v>01 Allan Hancock</v>
      </c>
      <c r="B722" s="135" t="s">
        <v>8</v>
      </c>
      <c r="C722" s="136"/>
      <c r="D722" s="2">
        <v>0</v>
      </c>
      <c r="E722" s="2">
        <v>0</v>
      </c>
      <c r="F722" s="100">
        <f t="shared" si="386"/>
        <v>0</v>
      </c>
      <c r="G722" s="2">
        <v>0</v>
      </c>
      <c r="H722" s="2">
        <v>0</v>
      </c>
      <c r="I722" s="100">
        <f t="shared" si="387"/>
        <v>0</v>
      </c>
      <c r="J722" s="114">
        <f t="shared" si="388"/>
        <v>0</v>
      </c>
      <c r="K722" s="28" t="s">
        <v>2</v>
      </c>
      <c r="L722" s="2">
        <v>0</v>
      </c>
      <c r="M722" s="2">
        <v>0</v>
      </c>
      <c r="N722" s="2">
        <v>0</v>
      </c>
      <c r="O722" s="2">
        <v>0</v>
      </c>
      <c r="P722" s="2">
        <v>0</v>
      </c>
      <c r="Q722" s="2">
        <v>0</v>
      </c>
      <c r="R722" s="2">
        <v>0</v>
      </c>
      <c r="S722" s="94">
        <f t="shared" si="385"/>
        <v>0</v>
      </c>
      <c r="T722" s="89" t="str">
        <f t="shared" si="389"/>
        <v/>
      </c>
      <c r="U722" s="87" t="e">
        <f t="shared" si="389"/>
        <v>#N/A</v>
      </c>
      <c r="V722" s="87" t="str">
        <f ca="1">Sheet1!$B$8</f>
        <v>01-Allan-Hancock_171211155522</v>
      </c>
      <c r="W722" s="87" t="str">
        <f ca="1">Sheet1!$B$10</f>
        <v>Copy of aebg_consortiumexpenditures_160722.xlsm</v>
      </c>
      <c r="X722" s="93"/>
      <c r="Y722" s="93"/>
      <c r="Z722" s="57"/>
      <c r="AA722" s="57"/>
      <c r="AB722" s="57"/>
      <c r="AC722" s="57"/>
    </row>
    <row r="723" spans="1:29" ht="16.05" customHeight="1" x14ac:dyDescent="0.25">
      <c r="A723" s="33" t="str">
        <f t="shared" si="384"/>
        <v>01 Allan Hancock</v>
      </c>
      <c r="B723" s="135" t="s">
        <v>9</v>
      </c>
      <c r="C723" s="136"/>
      <c r="D723" s="2">
        <v>0</v>
      </c>
      <c r="E723" s="2">
        <v>0</v>
      </c>
      <c r="F723" s="100">
        <f t="shared" si="386"/>
        <v>0</v>
      </c>
      <c r="G723" s="2">
        <v>0</v>
      </c>
      <c r="H723" s="2">
        <v>0</v>
      </c>
      <c r="I723" s="100">
        <f t="shared" si="387"/>
        <v>0</v>
      </c>
      <c r="J723" s="114">
        <f t="shared" si="388"/>
        <v>0</v>
      </c>
      <c r="K723" s="28" t="s">
        <v>2</v>
      </c>
      <c r="L723" s="2">
        <v>0</v>
      </c>
      <c r="M723" s="2">
        <v>0</v>
      </c>
      <c r="N723" s="2">
        <v>0</v>
      </c>
      <c r="O723" s="2">
        <v>0</v>
      </c>
      <c r="P723" s="2">
        <v>0</v>
      </c>
      <c r="Q723" s="2">
        <v>0</v>
      </c>
      <c r="R723" s="2">
        <v>0</v>
      </c>
      <c r="S723" s="94">
        <f t="shared" si="385"/>
        <v>0</v>
      </c>
      <c r="T723" s="89" t="str">
        <f t="shared" si="389"/>
        <v/>
      </c>
      <c r="U723" s="87" t="e">
        <f t="shared" si="389"/>
        <v>#N/A</v>
      </c>
      <c r="V723" s="87" t="str">
        <f ca="1">Sheet1!$B$8</f>
        <v>01-Allan-Hancock_171211155522</v>
      </c>
      <c r="W723" s="87" t="str">
        <f ca="1">Sheet1!$B$10</f>
        <v>Copy of aebg_consortiumexpenditures_160722.xlsm</v>
      </c>
      <c r="X723" s="93"/>
      <c r="Y723" s="93"/>
      <c r="Z723" s="57"/>
      <c r="AA723" s="57"/>
      <c r="AB723" s="57"/>
      <c r="AC723" s="57"/>
    </row>
    <row r="724" spans="1:29" ht="16.95" customHeight="1" thickBot="1" x14ac:dyDescent="0.3">
      <c r="A724" s="33" t="str">
        <f t="shared" si="384"/>
        <v>01 Allan Hancock</v>
      </c>
      <c r="B724" s="147" t="s">
        <v>10</v>
      </c>
      <c r="C724" s="148"/>
      <c r="D724" s="3">
        <v>0</v>
      </c>
      <c r="E724" s="4">
        <v>0</v>
      </c>
      <c r="F724" s="101">
        <f t="shared" si="386"/>
        <v>0</v>
      </c>
      <c r="G724" s="3">
        <v>0</v>
      </c>
      <c r="H724" s="4">
        <v>0</v>
      </c>
      <c r="I724" s="101">
        <f t="shared" si="387"/>
        <v>0</v>
      </c>
      <c r="J724" s="115">
        <f t="shared" si="388"/>
        <v>0</v>
      </c>
      <c r="K724" s="28" t="s">
        <v>2</v>
      </c>
      <c r="L724" s="3">
        <v>0</v>
      </c>
      <c r="M724" s="4">
        <v>0</v>
      </c>
      <c r="N724" s="3">
        <v>0</v>
      </c>
      <c r="O724" s="4">
        <v>0</v>
      </c>
      <c r="P724" s="3">
        <v>0</v>
      </c>
      <c r="Q724" s="4">
        <v>0</v>
      </c>
      <c r="R724" s="3">
        <v>0</v>
      </c>
      <c r="S724" s="95">
        <f t="shared" si="385"/>
        <v>0</v>
      </c>
      <c r="T724" s="89" t="str">
        <f t="shared" si="389"/>
        <v/>
      </c>
      <c r="U724" s="87" t="e">
        <f t="shared" si="389"/>
        <v>#N/A</v>
      </c>
      <c r="V724" s="87" t="str">
        <f ca="1">Sheet1!$B$8</f>
        <v>01-Allan-Hancock_171211155522</v>
      </c>
      <c r="W724" s="87" t="str">
        <f ca="1">Sheet1!$B$10</f>
        <v>Copy of aebg_consortiumexpenditures_160722.xlsm</v>
      </c>
      <c r="X724" s="93"/>
      <c r="Y724" s="93"/>
      <c r="Z724" s="57"/>
      <c r="AA724" s="57"/>
      <c r="AB724" s="57"/>
      <c r="AC724" s="57"/>
    </row>
    <row r="725" spans="1:29" thickTop="1" x14ac:dyDescent="0.25">
      <c r="A725" s="33"/>
      <c r="B725" s="149" t="s">
        <v>11</v>
      </c>
      <c r="C725" s="150"/>
      <c r="D725" s="96">
        <f t="shared" ref="D725:E725" si="390">SUM(D718:D724)</f>
        <v>0</v>
      </c>
      <c r="E725" s="96">
        <f t="shared" si="390"/>
        <v>0</v>
      </c>
      <c r="F725" s="102">
        <f>SUM(F718:F724)</f>
        <v>0</v>
      </c>
      <c r="G725" s="96">
        <f>SUM(G718:G724)</f>
        <v>0</v>
      </c>
      <c r="H725" s="96">
        <f>SUM(H718:H724)</f>
        <v>0</v>
      </c>
      <c r="I725" s="102">
        <f>SUM(I718:I724)</f>
        <v>0</v>
      </c>
      <c r="J725" s="114">
        <f>IF(F725-I725=0,0,IF(F725-I725&gt;0,TEXT(ABS(F725-I725),"$#,###")&amp;" ▼",TEXT(ABS(F725-I725),"$#,###")&amp;" ▲"))</f>
        <v>0</v>
      </c>
      <c r="K725" s="29"/>
      <c r="L725" s="96">
        <f t="shared" ref="L725:R725" si="391">SUM(L718:L724)</f>
        <v>0</v>
      </c>
      <c r="M725" s="96">
        <f t="shared" si="391"/>
        <v>0</v>
      </c>
      <c r="N725" s="96">
        <f t="shared" si="391"/>
        <v>0</v>
      </c>
      <c r="O725" s="96">
        <f t="shared" si="391"/>
        <v>0</v>
      </c>
      <c r="P725" s="96">
        <f t="shared" si="391"/>
        <v>0</v>
      </c>
      <c r="Q725" s="96">
        <f t="shared" si="391"/>
        <v>0</v>
      </c>
      <c r="R725" s="96">
        <f t="shared" si="391"/>
        <v>0</v>
      </c>
      <c r="S725" s="96">
        <f>SUM(S718:S724)</f>
        <v>0</v>
      </c>
      <c r="T725" s="89"/>
      <c r="U725" s="87"/>
      <c r="V725" s="87"/>
      <c r="W725" s="87"/>
      <c r="X725" s="93"/>
      <c r="Y725" s="93"/>
      <c r="Z725" s="57"/>
      <c r="AA725" s="57"/>
      <c r="AB725" s="57"/>
      <c r="AC725" s="57"/>
    </row>
    <row r="726" spans="1:29" ht="15" x14ac:dyDescent="0.25">
      <c r="A726" s="33"/>
      <c r="B726" s="5"/>
      <c r="C726" s="5"/>
      <c r="D726" s="6"/>
      <c r="E726" s="6"/>
      <c r="F726" s="6"/>
      <c r="G726" s="6"/>
      <c r="H726" s="6"/>
      <c r="I726" s="6"/>
      <c r="J726" s="116"/>
      <c r="K726" s="28"/>
      <c r="L726" s="6"/>
      <c r="M726" s="6"/>
      <c r="N726" s="6"/>
      <c r="O726" s="6"/>
      <c r="P726" s="6"/>
      <c r="Q726" s="6"/>
      <c r="R726" s="6"/>
      <c r="S726" s="6"/>
      <c r="T726" s="89"/>
      <c r="U726" s="87"/>
      <c r="V726" s="87"/>
      <c r="W726" s="87"/>
      <c r="X726" s="93"/>
      <c r="Y726" s="93"/>
      <c r="Z726" s="57"/>
      <c r="AA726" s="57"/>
      <c r="AB726" s="57"/>
      <c r="AC726" s="57"/>
    </row>
    <row r="727" spans="1:29" ht="28.2" thickBot="1" x14ac:dyDescent="0.3">
      <c r="A727" s="33"/>
      <c r="B727" s="133" t="s">
        <v>12</v>
      </c>
      <c r="C727" s="134"/>
      <c r="D727" s="51" t="s">
        <v>13</v>
      </c>
      <c r="E727" s="51" t="s">
        <v>14</v>
      </c>
      <c r="F727" s="52" t="s">
        <v>11</v>
      </c>
      <c r="G727" s="51" t="s">
        <v>13</v>
      </c>
      <c r="H727" s="51" t="s">
        <v>14</v>
      </c>
      <c r="I727" s="52" t="s">
        <v>11</v>
      </c>
      <c r="J727" s="117" t="s">
        <v>1055</v>
      </c>
      <c r="K727" s="28"/>
      <c r="L727" s="51" t="s">
        <v>15</v>
      </c>
      <c r="M727" s="51" t="s">
        <v>16</v>
      </c>
      <c r="N727" s="51" t="s">
        <v>17</v>
      </c>
      <c r="O727" s="51" t="s">
        <v>18</v>
      </c>
      <c r="P727" s="51" t="s">
        <v>19</v>
      </c>
      <c r="Q727" s="51" t="s">
        <v>20</v>
      </c>
      <c r="R727" s="51" t="s">
        <v>1062</v>
      </c>
      <c r="S727" s="72" t="s">
        <v>11</v>
      </c>
      <c r="T727" s="89"/>
      <c r="U727" s="87"/>
      <c r="V727" s="87"/>
      <c r="W727" s="87"/>
      <c r="X727" s="93"/>
      <c r="Y727" s="93"/>
      <c r="Z727" s="57"/>
      <c r="AA727" s="57"/>
      <c r="AB727" s="57"/>
      <c r="AC727" s="57"/>
    </row>
    <row r="728" spans="1:29" ht="16.05" customHeight="1" x14ac:dyDescent="0.25">
      <c r="A728" s="33" t="str">
        <f>$B$4</f>
        <v>01 Allan Hancock</v>
      </c>
      <c r="B728" s="143" t="s">
        <v>21</v>
      </c>
      <c r="C728" s="144"/>
      <c r="D728" s="1">
        <v>0</v>
      </c>
      <c r="E728" s="1">
        <v>0</v>
      </c>
      <c r="F728" s="99">
        <f>SUM(D728:E728)</f>
        <v>0</v>
      </c>
      <c r="G728" s="1">
        <v>0</v>
      </c>
      <c r="H728" s="1">
        <v>0</v>
      </c>
      <c r="I728" s="99">
        <f>SUM(G728:H728)</f>
        <v>0</v>
      </c>
      <c r="J728" s="114">
        <f>IF(F728-I728=0,0,IF(F728-I728&gt;0,TEXT(ABS(F728-I728),"$#,###")&amp;" ▼",TEXT(ABS(F728-I728),"$#,###")&amp;" ▲"))</f>
        <v>0</v>
      </c>
      <c r="K728" s="28" t="s">
        <v>12</v>
      </c>
      <c r="L728" s="1">
        <v>0</v>
      </c>
      <c r="M728" s="1">
        <v>0</v>
      </c>
      <c r="N728" s="1">
        <v>0</v>
      </c>
      <c r="O728" s="1">
        <v>0</v>
      </c>
      <c r="P728" s="1">
        <v>0</v>
      </c>
      <c r="Q728" s="1">
        <v>0</v>
      </c>
      <c r="R728" s="1">
        <v>0</v>
      </c>
      <c r="S728" s="97">
        <f>SUM(L728:R728)</f>
        <v>0</v>
      </c>
      <c r="T728" s="89" t="str">
        <f>T724</f>
        <v/>
      </c>
      <c r="U728" s="87" t="e">
        <f>U724</f>
        <v>#N/A</v>
      </c>
      <c r="V728" s="87" t="str">
        <f ca="1">V724</f>
        <v>01-Allan-Hancock_171211155522</v>
      </c>
      <c r="W728" s="87" t="str">
        <f ca="1">W724</f>
        <v>Copy of aebg_consortiumexpenditures_160722.xlsm</v>
      </c>
      <c r="X728" s="93"/>
      <c r="Y728" s="93"/>
      <c r="Z728" s="57"/>
      <c r="AA728" s="57"/>
      <c r="AB728" s="57"/>
      <c r="AC728" s="57"/>
    </row>
    <row r="729" spans="1:29" ht="16.05" customHeight="1" x14ac:dyDescent="0.25">
      <c r="A729" s="33" t="str">
        <f>$B$4</f>
        <v>01 Allan Hancock</v>
      </c>
      <c r="B729" s="135" t="s">
        <v>22</v>
      </c>
      <c r="C729" s="136"/>
      <c r="D729" s="2">
        <v>0</v>
      </c>
      <c r="E729" s="2">
        <v>0</v>
      </c>
      <c r="F729" s="99">
        <f t="shared" ref="F729:F732" si="392">SUM(D729:E729)</f>
        <v>0</v>
      </c>
      <c r="G729" s="2">
        <v>0</v>
      </c>
      <c r="H729" s="2">
        <v>0</v>
      </c>
      <c r="I729" s="100">
        <f t="shared" ref="I729:I732" si="393">SUM(G729:H729)</f>
        <v>0</v>
      </c>
      <c r="J729" s="114">
        <f t="shared" ref="J729:J733" si="394">IF(F729-I729=0,0,IF(F729-I729&gt;0,TEXT(ABS(F729-I729),"$#,###")&amp;" ▼",TEXT(ABS(F729-I729),"$#,###")&amp;" ▲"))</f>
        <v>0</v>
      </c>
      <c r="K729" s="28" t="s">
        <v>12</v>
      </c>
      <c r="L729" s="2">
        <v>0</v>
      </c>
      <c r="M729" s="2">
        <v>0</v>
      </c>
      <c r="N729" s="2">
        <v>0</v>
      </c>
      <c r="O729" s="2">
        <v>0</v>
      </c>
      <c r="P729" s="2">
        <v>0</v>
      </c>
      <c r="Q729" s="2">
        <v>0</v>
      </c>
      <c r="R729" s="2">
        <v>0</v>
      </c>
      <c r="S729" s="94">
        <f>SUM(L729:R729)</f>
        <v>0</v>
      </c>
      <c r="T729" s="89" t="str">
        <f t="shared" ref="T729:W732" si="395">T728</f>
        <v/>
      </c>
      <c r="U729" s="87" t="e">
        <f t="shared" si="395"/>
        <v>#N/A</v>
      </c>
      <c r="V729" s="87" t="str">
        <f t="shared" ca="1" si="395"/>
        <v>01-Allan-Hancock_171211155522</v>
      </c>
      <c r="W729" s="87" t="str">
        <f t="shared" ca="1" si="395"/>
        <v>Copy of aebg_consortiumexpenditures_160722.xlsm</v>
      </c>
      <c r="X729" s="93"/>
      <c r="Y729" s="93"/>
      <c r="Z729" s="57"/>
      <c r="AA729" s="57"/>
      <c r="AB729" s="57"/>
      <c r="AC729" s="57"/>
    </row>
    <row r="730" spans="1:29" ht="16.05" customHeight="1" x14ac:dyDescent="0.25">
      <c r="A730" s="33" t="str">
        <f>$B$4</f>
        <v>01 Allan Hancock</v>
      </c>
      <c r="B730" s="135" t="s">
        <v>23</v>
      </c>
      <c r="C730" s="136"/>
      <c r="D730" s="2">
        <v>0</v>
      </c>
      <c r="E730" s="2">
        <v>0</v>
      </c>
      <c r="F730" s="99">
        <f t="shared" si="392"/>
        <v>0</v>
      </c>
      <c r="G730" s="2">
        <v>0</v>
      </c>
      <c r="H730" s="2">
        <v>0</v>
      </c>
      <c r="I730" s="100">
        <f t="shared" si="393"/>
        <v>0</v>
      </c>
      <c r="J730" s="114">
        <f t="shared" si="394"/>
        <v>0</v>
      </c>
      <c r="K730" s="28" t="s">
        <v>12</v>
      </c>
      <c r="L730" s="2">
        <v>0</v>
      </c>
      <c r="M730" s="2">
        <v>0</v>
      </c>
      <c r="N730" s="2">
        <v>0</v>
      </c>
      <c r="O730" s="2">
        <v>0</v>
      </c>
      <c r="P730" s="2">
        <v>0</v>
      </c>
      <c r="Q730" s="2">
        <v>0</v>
      </c>
      <c r="R730" s="2">
        <v>0</v>
      </c>
      <c r="S730" s="94">
        <f>SUM(L730:R730)</f>
        <v>0</v>
      </c>
      <c r="T730" s="89" t="str">
        <f t="shared" si="395"/>
        <v/>
      </c>
      <c r="U730" s="87" t="e">
        <f t="shared" si="395"/>
        <v>#N/A</v>
      </c>
      <c r="V730" s="87" t="str">
        <f t="shared" ca="1" si="395"/>
        <v>01-Allan-Hancock_171211155522</v>
      </c>
      <c r="W730" s="87" t="str">
        <f t="shared" ca="1" si="395"/>
        <v>Copy of aebg_consortiumexpenditures_160722.xlsm</v>
      </c>
      <c r="X730" s="93"/>
      <c r="Y730" s="93"/>
      <c r="Z730" s="57"/>
      <c r="AA730" s="57"/>
      <c r="AB730" s="57"/>
      <c r="AC730" s="57"/>
    </row>
    <row r="731" spans="1:29" ht="16.05" customHeight="1" x14ac:dyDescent="0.25">
      <c r="A731" s="33" t="str">
        <f>$B$4</f>
        <v>01 Allan Hancock</v>
      </c>
      <c r="B731" s="135" t="s">
        <v>24</v>
      </c>
      <c r="C731" s="136"/>
      <c r="D731" s="2">
        <v>0</v>
      </c>
      <c r="E731" s="2">
        <v>0</v>
      </c>
      <c r="F731" s="99">
        <f t="shared" si="392"/>
        <v>0</v>
      </c>
      <c r="G731" s="2">
        <v>0</v>
      </c>
      <c r="H731" s="2">
        <v>0</v>
      </c>
      <c r="I731" s="100">
        <f t="shared" si="393"/>
        <v>0</v>
      </c>
      <c r="J731" s="114">
        <f t="shared" si="394"/>
        <v>0</v>
      </c>
      <c r="K731" s="28" t="s">
        <v>12</v>
      </c>
      <c r="L731" s="2">
        <v>0</v>
      </c>
      <c r="M731" s="2">
        <v>0</v>
      </c>
      <c r="N731" s="2">
        <v>0</v>
      </c>
      <c r="O731" s="2">
        <v>0</v>
      </c>
      <c r="P731" s="2">
        <v>0</v>
      </c>
      <c r="Q731" s="2">
        <v>0</v>
      </c>
      <c r="R731" s="2">
        <v>0</v>
      </c>
      <c r="S731" s="94">
        <f>SUM(L731:R731)</f>
        <v>0</v>
      </c>
      <c r="T731" s="89" t="str">
        <f t="shared" si="395"/>
        <v/>
      </c>
      <c r="U731" s="87" t="e">
        <f t="shared" si="395"/>
        <v>#N/A</v>
      </c>
      <c r="V731" s="87" t="str">
        <f t="shared" ca="1" si="395"/>
        <v>01-Allan-Hancock_171211155522</v>
      </c>
      <c r="W731" s="87" t="str">
        <f t="shared" ca="1" si="395"/>
        <v>Copy of aebg_consortiumexpenditures_160722.xlsm</v>
      </c>
      <c r="X731" s="93"/>
      <c r="Y731" s="93"/>
      <c r="Z731" s="57"/>
      <c r="AA731" s="57"/>
      <c r="AB731" s="57"/>
      <c r="AC731" s="57"/>
    </row>
    <row r="732" spans="1:29" ht="16.95" customHeight="1" thickBot="1" x14ac:dyDescent="0.3">
      <c r="A732" s="33" t="str">
        <f>$B$4</f>
        <v>01 Allan Hancock</v>
      </c>
      <c r="B732" s="135" t="s">
        <v>25</v>
      </c>
      <c r="C732" s="136"/>
      <c r="D732" s="3">
        <v>0</v>
      </c>
      <c r="E732" s="4">
        <v>0</v>
      </c>
      <c r="F732" s="101">
        <f t="shared" si="392"/>
        <v>0</v>
      </c>
      <c r="G732" s="3">
        <v>0</v>
      </c>
      <c r="H732" s="4">
        <v>0</v>
      </c>
      <c r="I732" s="101">
        <f t="shared" si="393"/>
        <v>0</v>
      </c>
      <c r="J732" s="115">
        <f t="shared" si="394"/>
        <v>0</v>
      </c>
      <c r="K732" s="28" t="s">
        <v>12</v>
      </c>
      <c r="L732" s="4">
        <v>0</v>
      </c>
      <c r="M732" s="4">
        <v>0</v>
      </c>
      <c r="N732" s="4">
        <v>0</v>
      </c>
      <c r="O732" s="4">
        <v>0</v>
      </c>
      <c r="P732" s="4">
        <v>0</v>
      </c>
      <c r="Q732" s="4">
        <v>0</v>
      </c>
      <c r="R732" s="4">
        <v>0</v>
      </c>
      <c r="S732" s="95">
        <f>SUM(L732:R732)</f>
        <v>0</v>
      </c>
      <c r="T732" s="89" t="str">
        <f t="shared" si="395"/>
        <v/>
      </c>
      <c r="U732" s="87" t="e">
        <f t="shared" si="395"/>
        <v>#N/A</v>
      </c>
      <c r="V732" s="87" t="str">
        <f t="shared" ca="1" si="395"/>
        <v>01-Allan-Hancock_171211155522</v>
      </c>
      <c r="W732" s="87" t="str">
        <f t="shared" ca="1" si="395"/>
        <v>Copy of aebg_consortiumexpenditures_160722.xlsm</v>
      </c>
      <c r="X732" s="93"/>
      <c r="Y732" s="93"/>
      <c r="Z732" s="57"/>
      <c r="AA732" s="57"/>
      <c r="AB732" s="57"/>
      <c r="AC732" s="57"/>
    </row>
    <row r="733" spans="1:29" thickTop="1" x14ac:dyDescent="0.25">
      <c r="A733" s="33"/>
      <c r="B733" s="145" t="s">
        <v>11</v>
      </c>
      <c r="C733" s="146"/>
      <c r="D733" s="96">
        <f t="shared" ref="D733:E733" si="396">SUM(D728:D732)</f>
        <v>0</v>
      </c>
      <c r="E733" s="96">
        <f t="shared" si="396"/>
        <v>0</v>
      </c>
      <c r="F733" s="102">
        <f>SUM(F728:F732)</f>
        <v>0</v>
      </c>
      <c r="G733" s="96">
        <f>SUM(G728:G732)</f>
        <v>0</v>
      </c>
      <c r="H733" s="96">
        <f>SUM(H728:H732)</f>
        <v>0</v>
      </c>
      <c r="I733" s="102">
        <f>SUM(I728:I732)</f>
        <v>0</v>
      </c>
      <c r="J733" s="114">
        <f t="shared" si="394"/>
        <v>0</v>
      </c>
      <c r="K733" s="29"/>
      <c r="L733" s="96">
        <f t="shared" ref="L733:R733" si="397">SUM(L728:L732)</f>
        <v>0</v>
      </c>
      <c r="M733" s="96">
        <f t="shared" si="397"/>
        <v>0</v>
      </c>
      <c r="N733" s="96">
        <f t="shared" si="397"/>
        <v>0</v>
      </c>
      <c r="O733" s="96">
        <f t="shared" si="397"/>
        <v>0</v>
      </c>
      <c r="P733" s="96">
        <f t="shared" si="397"/>
        <v>0</v>
      </c>
      <c r="Q733" s="96">
        <f t="shared" si="397"/>
        <v>0</v>
      </c>
      <c r="R733" s="96">
        <f t="shared" si="397"/>
        <v>0</v>
      </c>
      <c r="S733" s="96">
        <f>SUM(S728:S732)</f>
        <v>0</v>
      </c>
      <c r="T733" s="89"/>
      <c r="U733" s="87"/>
      <c r="V733" s="87"/>
      <c r="W733" s="87"/>
      <c r="X733" s="93"/>
      <c r="Y733" s="93"/>
      <c r="Z733" s="57"/>
      <c r="AA733" s="57"/>
      <c r="AB733" s="57"/>
      <c r="AC733" s="57"/>
    </row>
    <row r="734" spans="1:29" ht="15" x14ac:dyDescent="0.25">
      <c r="A734" s="33"/>
      <c r="B734" s="5"/>
      <c r="C734" s="5"/>
      <c r="D734" s="6"/>
      <c r="E734" s="6"/>
      <c r="F734" s="6"/>
      <c r="G734" s="6"/>
      <c r="H734" s="6"/>
      <c r="I734" s="6"/>
      <c r="J734" s="116"/>
      <c r="K734" s="28"/>
      <c r="L734" s="6"/>
      <c r="M734" s="6"/>
      <c r="N734" s="6"/>
      <c r="O734" s="6"/>
      <c r="P734" s="6"/>
      <c r="Q734" s="6"/>
      <c r="R734" s="6"/>
      <c r="S734" s="6"/>
      <c r="T734" s="89"/>
      <c r="U734" s="87"/>
      <c r="V734" s="87"/>
      <c r="W734" s="87"/>
      <c r="X734" s="93"/>
      <c r="Y734" s="93"/>
      <c r="Z734" s="57"/>
      <c r="AA734" s="57"/>
      <c r="AB734" s="57"/>
      <c r="AC734" s="57"/>
    </row>
    <row r="735" spans="1:29" ht="28.2" thickBot="1" x14ac:dyDescent="0.3">
      <c r="A735" s="33"/>
      <c r="B735" s="133" t="s">
        <v>26</v>
      </c>
      <c r="C735" s="134"/>
      <c r="D735" s="51" t="s">
        <v>13</v>
      </c>
      <c r="E735" s="51" t="s">
        <v>14</v>
      </c>
      <c r="F735" s="52" t="s">
        <v>11</v>
      </c>
      <c r="G735" s="51" t="s">
        <v>13</v>
      </c>
      <c r="H735" s="51" t="s">
        <v>14</v>
      </c>
      <c r="I735" s="52" t="s">
        <v>11</v>
      </c>
      <c r="J735" s="117" t="s">
        <v>1055</v>
      </c>
      <c r="K735" s="28"/>
      <c r="L735" s="132"/>
      <c r="M735" s="132"/>
      <c r="N735" s="132"/>
      <c r="O735" s="132"/>
      <c r="P735" s="132"/>
      <c r="Q735" s="132"/>
      <c r="R735" s="132"/>
      <c r="S735" s="106"/>
      <c r="T735" s="89"/>
      <c r="U735" s="87"/>
      <c r="V735" s="87"/>
      <c r="W735" s="87"/>
      <c r="X735" s="93"/>
      <c r="Y735" s="93"/>
      <c r="Z735" s="57"/>
      <c r="AA735" s="57"/>
      <c r="AB735" s="57"/>
      <c r="AC735" s="57"/>
    </row>
    <row r="736" spans="1:29" ht="16.05" customHeight="1" x14ac:dyDescent="0.25">
      <c r="A736" s="33" t="str">
        <f>$B$4</f>
        <v>01 Allan Hancock</v>
      </c>
      <c r="B736" s="143" t="s">
        <v>27</v>
      </c>
      <c r="C736" s="144"/>
      <c r="D736" s="1">
        <v>0</v>
      </c>
      <c r="E736" s="1">
        <v>0</v>
      </c>
      <c r="F736" s="99">
        <f>SUM(D736:E736)</f>
        <v>0</v>
      </c>
      <c r="G736" s="1">
        <v>0</v>
      </c>
      <c r="H736" s="1">
        <v>0</v>
      </c>
      <c r="I736" s="99">
        <f>SUM(G736:H736)</f>
        <v>0</v>
      </c>
      <c r="J736" s="114">
        <f>IF(F736-I736=0,0,IF(F736-I736&gt;0,TEXT(ABS(F736-I736),"$#,###")&amp;" ▼",TEXT(ABS(F736-I736),"$#,###")&amp;" ▲"))</f>
        <v>0</v>
      </c>
      <c r="K736" s="28" t="s">
        <v>1052</v>
      </c>
      <c r="L736" s="125"/>
      <c r="M736" s="125"/>
      <c r="N736" s="125"/>
      <c r="O736" s="125"/>
      <c r="P736" s="125"/>
      <c r="Q736" s="125"/>
      <c r="R736" s="125"/>
      <c r="S736" s="98"/>
      <c r="T736" s="89" t="str">
        <f>T732</f>
        <v/>
      </c>
      <c r="U736" s="87" t="e">
        <f>U732</f>
        <v>#N/A</v>
      </c>
      <c r="V736" s="87" t="str">
        <f ca="1">V732</f>
        <v>01-Allan-Hancock_171211155522</v>
      </c>
      <c r="W736" s="87" t="str">
        <f ca="1">W732</f>
        <v>Copy of aebg_consortiumexpenditures_160722.xlsm</v>
      </c>
      <c r="X736" s="93"/>
      <c r="Y736" s="93"/>
      <c r="Z736" s="57"/>
      <c r="AA736" s="57"/>
      <c r="AB736" s="57"/>
      <c r="AC736" s="57"/>
    </row>
    <row r="737" spans="1:29" ht="16.05" customHeight="1" x14ac:dyDescent="0.25">
      <c r="A737" s="33" t="str">
        <f>$B$4</f>
        <v>01 Allan Hancock</v>
      </c>
      <c r="B737" s="135" t="s">
        <v>28</v>
      </c>
      <c r="C737" s="136"/>
      <c r="D737" s="2">
        <v>0</v>
      </c>
      <c r="E737" s="2">
        <v>0</v>
      </c>
      <c r="F737" s="100">
        <f t="shared" ref="F737:F743" si="398">SUM(D737:E737)</f>
        <v>0</v>
      </c>
      <c r="G737" s="2">
        <v>0</v>
      </c>
      <c r="H737" s="2">
        <v>0</v>
      </c>
      <c r="I737" s="100">
        <f t="shared" ref="I737:I743" si="399">SUM(G737:H737)</f>
        <v>0</v>
      </c>
      <c r="J737" s="114">
        <f t="shared" ref="J737:J744" si="400">IF(F737-I737=0,0,IF(F737-I737&gt;0,TEXT(ABS(F737-I737),"$#,###")&amp;" ▼",TEXT(ABS(F737-I737),"$#,###")&amp;" ▲"))</f>
        <v>0</v>
      </c>
      <c r="K737" s="28" t="s">
        <v>1052</v>
      </c>
      <c r="L737" s="125"/>
      <c r="M737" s="125"/>
      <c r="N737" s="125"/>
      <c r="O737" s="125"/>
      <c r="P737" s="125"/>
      <c r="Q737" s="125"/>
      <c r="R737" s="125"/>
      <c r="S737" s="98"/>
      <c r="T737" s="89" t="str">
        <f t="shared" ref="T737:W743" si="401">T736</f>
        <v/>
      </c>
      <c r="U737" s="87" t="e">
        <f t="shared" si="401"/>
        <v>#N/A</v>
      </c>
      <c r="V737" s="87" t="str">
        <f t="shared" ca="1" si="401"/>
        <v>01-Allan-Hancock_171211155522</v>
      </c>
      <c r="W737" s="87" t="str">
        <f t="shared" ca="1" si="401"/>
        <v>Copy of aebg_consortiumexpenditures_160722.xlsm</v>
      </c>
      <c r="X737" s="93"/>
      <c r="Y737" s="93"/>
      <c r="Z737" s="57"/>
      <c r="AA737" s="57"/>
      <c r="AB737" s="57"/>
      <c r="AC737" s="57"/>
    </row>
    <row r="738" spans="1:29" ht="16.05" customHeight="1" x14ac:dyDescent="0.25">
      <c r="A738" s="33" t="str">
        <f t="shared" ref="A738:A743" si="402">A737</f>
        <v>01 Allan Hancock</v>
      </c>
      <c r="B738" s="135" t="s">
        <v>29</v>
      </c>
      <c r="C738" s="136"/>
      <c r="D738" s="2">
        <v>0</v>
      </c>
      <c r="E738" s="2">
        <v>0</v>
      </c>
      <c r="F738" s="100">
        <f t="shared" si="398"/>
        <v>0</v>
      </c>
      <c r="G738" s="2">
        <v>0</v>
      </c>
      <c r="H738" s="2">
        <v>0</v>
      </c>
      <c r="I738" s="100">
        <f t="shared" si="399"/>
        <v>0</v>
      </c>
      <c r="J738" s="114">
        <f t="shared" si="400"/>
        <v>0</v>
      </c>
      <c r="K738" s="28" t="s">
        <v>1052</v>
      </c>
      <c r="L738" s="125"/>
      <c r="M738" s="125"/>
      <c r="N738" s="125"/>
      <c r="O738" s="125"/>
      <c r="P738" s="125"/>
      <c r="Q738" s="125"/>
      <c r="R738" s="125"/>
      <c r="S738" s="98"/>
      <c r="T738" s="89" t="str">
        <f t="shared" si="401"/>
        <v/>
      </c>
      <c r="U738" s="87" t="e">
        <f t="shared" si="401"/>
        <v>#N/A</v>
      </c>
      <c r="V738" s="87" t="str">
        <f t="shared" ca="1" si="401"/>
        <v>01-Allan-Hancock_171211155522</v>
      </c>
      <c r="W738" s="87" t="str">
        <f t="shared" ca="1" si="401"/>
        <v>Copy of aebg_consortiumexpenditures_160722.xlsm</v>
      </c>
      <c r="X738" s="93"/>
      <c r="Y738" s="93"/>
      <c r="Z738" s="57"/>
      <c r="AA738" s="57"/>
      <c r="AB738" s="57"/>
      <c r="AC738" s="57"/>
    </row>
    <row r="739" spans="1:29" ht="16.05" customHeight="1" x14ac:dyDescent="0.25">
      <c r="A739" s="33" t="str">
        <f t="shared" si="402"/>
        <v>01 Allan Hancock</v>
      </c>
      <c r="B739" s="135" t="s">
        <v>30</v>
      </c>
      <c r="C739" s="136"/>
      <c r="D739" s="1">
        <v>0</v>
      </c>
      <c r="E739" s="1">
        <v>0</v>
      </c>
      <c r="F739" s="100">
        <f t="shared" si="398"/>
        <v>0</v>
      </c>
      <c r="G739" s="1">
        <v>0</v>
      </c>
      <c r="H739" s="1">
        <v>0</v>
      </c>
      <c r="I739" s="100">
        <f t="shared" si="399"/>
        <v>0</v>
      </c>
      <c r="J739" s="114">
        <f t="shared" si="400"/>
        <v>0</v>
      </c>
      <c r="K739" s="28" t="s">
        <v>1052</v>
      </c>
      <c r="L739" s="125"/>
      <c r="M739" s="125"/>
      <c r="N739" s="125"/>
      <c r="O739" s="125"/>
      <c r="P739" s="125"/>
      <c r="Q739" s="125"/>
      <c r="R739" s="125"/>
      <c r="S739" s="98"/>
      <c r="T739" s="89" t="str">
        <f t="shared" si="401"/>
        <v/>
      </c>
      <c r="U739" s="87" t="e">
        <f t="shared" si="401"/>
        <v>#N/A</v>
      </c>
      <c r="V739" s="87" t="str">
        <f t="shared" ca="1" si="401"/>
        <v>01-Allan-Hancock_171211155522</v>
      </c>
      <c r="W739" s="87" t="str">
        <f t="shared" ca="1" si="401"/>
        <v>Copy of aebg_consortiumexpenditures_160722.xlsm</v>
      </c>
      <c r="X739" s="93"/>
      <c r="Y739" s="93"/>
      <c r="Z739" s="57"/>
      <c r="AA739" s="57"/>
      <c r="AB739" s="57"/>
      <c r="AC739" s="57"/>
    </row>
    <row r="740" spans="1:29" ht="16.05" customHeight="1" x14ac:dyDescent="0.25">
      <c r="A740" s="33" t="str">
        <f t="shared" si="402"/>
        <v>01 Allan Hancock</v>
      </c>
      <c r="B740" s="135" t="s">
        <v>31</v>
      </c>
      <c r="C740" s="136"/>
      <c r="D740" s="2">
        <v>0</v>
      </c>
      <c r="E740" s="2">
        <v>0</v>
      </c>
      <c r="F740" s="100">
        <f t="shared" si="398"/>
        <v>0</v>
      </c>
      <c r="G740" s="2">
        <v>0</v>
      </c>
      <c r="H740" s="2">
        <v>0</v>
      </c>
      <c r="I740" s="100">
        <f t="shared" si="399"/>
        <v>0</v>
      </c>
      <c r="J740" s="114">
        <f t="shared" si="400"/>
        <v>0</v>
      </c>
      <c r="K740" s="28" t="s">
        <v>1052</v>
      </c>
      <c r="L740" s="125"/>
      <c r="M740" s="125"/>
      <c r="N740" s="125"/>
      <c r="O740" s="125"/>
      <c r="P740" s="125"/>
      <c r="Q740" s="125"/>
      <c r="R740" s="125"/>
      <c r="S740" s="98"/>
      <c r="T740" s="89" t="str">
        <f t="shared" si="401"/>
        <v/>
      </c>
      <c r="U740" s="87" t="e">
        <f t="shared" si="401"/>
        <v>#N/A</v>
      </c>
      <c r="V740" s="87" t="str">
        <f t="shared" ca="1" si="401"/>
        <v>01-Allan-Hancock_171211155522</v>
      </c>
      <c r="W740" s="87" t="str">
        <f t="shared" ca="1" si="401"/>
        <v>Copy of aebg_consortiumexpenditures_160722.xlsm</v>
      </c>
      <c r="X740" s="93"/>
      <c r="Y740" s="93"/>
      <c r="Z740" s="57"/>
      <c r="AA740" s="57"/>
      <c r="AB740" s="57"/>
      <c r="AC740" s="57"/>
    </row>
    <row r="741" spans="1:29" ht="16.05" customHeight="1" x14ac:dyDescent="0.25">
      <c r="A741" s="33" t="str">
        <f t="shared" si="402"/>
        <v>01 Allan Hancock</v>
      </c>
      <c r="B741" s="135" t="s">
        <v>32</v>
      </c>
      <c r="C741" s="136"/>
      <c r="D741" s="2">
        <v>0</v>
      </c>
      <c r="E741" s="2">
        <v>0</v>
      </c>
      <c r="F741" s="100">
        <f t="shared" si="398"/>
        <v>0</v>
      </c>
      <c r="G741" s="2">
        <v>0</v>
      </c>
      <c r="H741" s="2">
        <v>0</v>
      </c>
      <c r="I741" s="100">
        <f t="shared" si="399"/>
        <v>0</v>
      </c>
      <c r="J741" s="114">
        <f t="shared" si="400"/>
        <v>0</v>
      </c>
      <c r="K741" s="28" t="s">
        <v>1052</v>
      </c>
      <c r="L741" s="125"/>
      <c r="M741" s="125"/>
      <c r="N741" s="125"/>
      <c r="O741" s="125"/>
      <c r="P741" s="125"/>
      <c r="Q741" s="125"/>
      <c r="R741" s="125"/>
      <c r="S741" s="66"/>
      <c r="T741" s="89" t="str">
        <f t="shared" si="401"/>
        <v/>
      </c>
      <c r="U741" s="87" t="e">
        <f t="shared" si="401"/>
        <v>#N/A</v>
      </c>
      <c r="V741" s="87" t="str">
        <f t="shared" ca="1" si="401"/>
        <v>01-Allan-Hancock_171211155522</v>
      </c>
      <c r="W741" s="87" t="str">
        <f t="shared" ca="1" si="401"/>
        <v>Copy of aebg_consortiumexpenditures_160722.xlsm</v>
      </c>
      <c r="X741" s="93"/>
      <c r="Y741" s="93"/>
      <c r="Z741" s="57"/>
      <c r="AA741" s="57"/>
      <c r="AB741" s="57"/>
      <c r="AC741" s="57"/>
    </row>
    <row r="742" spans="1:29" ht="16.05" customHeight="1" x14ac:dyDescent="0.25">
      <c r="A742" s="33" t="str">
        <f t="shared" si="402"/>
        <v>01 Allan Hancock</v>
      </c>
      <c r="B742" s="135" t="s">
        <v>33</v>
      </c>
      <c r="C742" s="136"/>
      <c r="D742" s="2">
        <v>0</v>
      </c>
      <c r="E742" s="2">
        <v>0</v>
      </c>
      <c r="F742" s="100">
        <f t="shared" si="398"/>
        <v>0</v>
      </c>
      <c r="G742" s="2">
        <v>0</v>
      </c>
      <c r="H742" s="2">
        <v>0</v>
      </c>
      <c r="I742" s="100">
        <f t="shared" si="399"/>
        <v>0</v>
      </c>
      <c r="J742" s="114">
        <f t="shared" si="400"/>
        <v>0</v>
      </c>
      <c r="K742" s="28" t="s">
        <v>1052</v>
      </c>
      <c r="L742" s="125"/>
      <c r="M742" s="125"/>
      <c r="N742" s="125"/>
      <c r="O742" s="125"/>
      <c r="P742" s="125"/>
      <c r="Q742" s="125"/>
      <c r="R742" s="125"/>
      <c r="S742" s="111" t="s">
        <v>37</v>
      </c>
      <c r="T742" s="89" t="str">
        <f t="shared" si="401"/>
        <v/>
      </c>
      <c r="U742" s="87" t="e">
        <f t="shared" si="401"/>
        <v>#N/A</v>
      </c>
      <c r="V742" s="87" t="str">
        <f t="shared" ca="1" si="401"/>
        <v>01-Allan-Hancock_171211155522</v>
      </c>
      <c r="W742" s="87" t="str">
        <f t="shared" ca="1" si="401"/>
        <v>Copy of aebg_consortiumexpenditures_160722.xlsm</v>
      </c>
      <c r="X742" s="93"/>
      <c r="Y742" s="93"/>
      <c r="Z742" s="57"/>
      <c r="AA742" s="57"/>
      <c r="AB742" s="57"/>
      <c r="AC742" s="57"/>
    </row>
    <row r="743" spans="1:29" ht="16.95" customHeight="1" thickBot="1" x14ac:dyDescent="0.3">
      <c r="A743" s="33" t="str">
        <f t="shared" si="402"/>
        <v>01 Allan Hancock</v>
      </c>
      <c r="B743" s="147" t="s">
        <v>1070</v>
      </c>
      <c r="C743" s="148"/>
      <c r="D743" s="3">
        <v>0</v>
      </c>
      <c r="E743" s="4">
        <v>0</v>
      </c>
      <c r="F743" s="101">
        <f t="shared" si="398"/>
        <v>0</v>
      </c>
      <c r="G743" s="3">
        <v>0</v>
      </c>
      <c r="H743" s="4">
        <v>0</v>
      </c>
      <c r="I743" s="101">
        <f t="shared" si="399"/>
        <v>0</v>
      </c>
      <c r="J743" s="115">
        <f t="shared" si="400"/>
        <v>0</v>
      </c>
      <c r="K743" s="28" t="s">
        <v>1052</v>
      </c>
      <c r="L743" s="125"/>
      <c r="M743" s="125"/>
      <c r="N743" s="125"/>
      <c r="O743" s="125"/>
      <c r="P743" s="125"/>
      <c r="Q743" s="125"/>
      <c r="R743" s="125"/>
      <c r="S743" s="112" t="s">
        <v>1066</v>
      </c>
      <c r="T743" s="89" t="str">
        <f t="shared" si="401"/>
        <v/>
      </c>
      <c r="U743" s="87" t="e">
        <f t="shared" si="401"/>
        <v>#N/A</v>
      </c>
      <c r="V743" s="87" t="str">
        <f t="shared" ca="1" si="401"/>
        <v>01-Allan-Hancock_171211155522</v>
      </c>
      <c r="W743" s="87" t="str">
        <f t="shared" ca="1" si="401"/>
        <v>Copy of aebg_consortiumexpenditures_160722.xlsm</v>
      </c>
      <c r="X743" s="93"/>
      <c r="Y743" s="93"/>
      <c r="Z743" s="57"/>
      <c r="AA743" s="57"/>
      <c r="AB743" s="57"/>
      <c r="AC743" s="57"/>
    </row>
    <row r="744" spans="1:29" thickTop="1" x14ac:dyDescent="0.25">
      <c r="B744" s="8" t="s">
        <v>11</v>
      </c>
      <c r="C744" s="9"/>
      <c r="D744" s="96">
        <f t="shared" ref="D744:I744" si="403">SUM(D736:D743)</f>
        <v>0</v>
      </c>
      <c r="E744" s="96">
        <f t="shared" si="403"/>
        <v>0</v>
      </c>
      <c r="F744" s="102">
        <f t="shared" si="403"/>
        <v>0</v>
      </c>
      <c r="G744" s="96">
        <f t="shared" si="403"/>
        <v>0</v>
      </c>
      <c r="H744" s="96">
        <f t="shared" si="403"/>
        <v>0</v>
      </c>
      <c r="I744" s="102">
        <f t="shared" si="403"/>
        <v>0</v>
      </c>
      <c r="J744" s="114">
        <f t="shared" si="400"/>
        <v>0</v>
      </c>
      <c r="K744" s="30"/>
      <c r="L744" s="124"/>
      <c r="M744" s="124"/>
      <c r="N744" s="124"/>
      <c r="O744" s="124"/>
      <c r="P744" s="124"/>
      <c r="Q744" s="124"/>
      <c r="R744" s="124"/>
      <c r="S744" s="11" t="s">
        <v>1067</v>
      </c>
      <c r="T744" s="89"/>
      <c r="U744" s="87"/>
      <c r="V744" s="87"/>
      <c r="W744" s="87"/>
      <c r="X744" s="93"/>
      <c r="Y744" s="93"/>
      <c r="Z744" s="57"/>
      <c r="AA744" s="57"/>
      <c r="AB744" s="57"/>
      <c r="AC744" s="57"/>
    </row>
    <row r="747" spans="1:29" ht="30.6" thickBot="1" x14ac:dyDescent="0.35">
      <c r="M747" s="24"/>
      <c r="N747" s="24"/>
      <c r="O747" s="113"/>
      <c r="P747" s="113"/>
      <c r="Q747" s="107" t="s">
        <v>1063</v>
      </c>
      <c r="R747" s="107" t="s">
        <v>1064</v>
      </c>
      <c r="S747" s="107" t="s">
        <v>1065</v>
      </c>
    </row>
    <row r="748" spans="1:29" ht="28.2" x14ac:dyDescent="0.25">
      <c r="A748" s="76" t="s">
        <v>1027</v>
      </c>
      <c r="B748" s="21" t="str">
        <f>IFERROR(VLOOKUP(20,Sheet1!F:G,2,FALSE),"")</f>
        <v/>
      </c>
      <c r="C748" s="21"/>
      <c r="D748" s="103"/>
      <c r="E748" s="103"/>
      <c r="F748" s="103"/>
      <c r="G748" s="18"/>
      <c r="M748" s="24"/>
      <c r="N748" s="24"/>
      <c r="O748" s="155" t="s">
        <v>56</v>
      </c>
      <c r="P748" s="155"/>
      <c r="Q748" s="108" t="str">
        <f>R748</f>
        <v/>
      </c>
      <c r="R748" s="108" t="str">
        <f>IFERROR(INDEX(Sheet1!H:H,MATCH(U756,Sheet1!E:E,0)),"")</f>
        <v/>
      </c>
      <c r="S748" s="108" t="str">
        <f>IFERROR(INDEX(Sheet1!J:J,MATCH(U756,Sheet1!E:E,0)),"")</f>
        <v/>
      </c>
      <c r="X748" s="93"/>
      <c r="Y748" s="93"/>
      <c r="Z748" s="57"/>
      <c r="AA748" s="57"/>
      <c r="AB748" s="57"/>
      <c r="AC748" s="57"/>
    </row>
    <row r="749" spans="1:29" ht="25.95" customHeight="1" x14ac:dyDescent="0.25">
      <c r="B749" s="12"/>
      <c r="D749" s="11"/>
      <c r="E749" s="11"/>
      <c r="F749" s="11"/>
      <c r="G749" s="11"/>
      <c r="M749" s="24"/>
      <c r="N749" s="24"/>
      <c r="O749" s="156" t="s">
        <v>2</v>
      </c>
      <c r="P749" s="156"/>
      <c r="Q749" s="109" t="e">
        <f>IF(Q748=F763," - ",IF(Q748-F763&gt;0,TEXT(Q748-F763,"$#,###")&amp;" ▼",TEXT(ABS(Q748-F763),"$#,###")&amp;" ▲"))</f>
        <v>#VALUE!</v>
      </c>
      <c r="R749" s="109" t="e">
        <f>IF(I763=R748," - ",IF(R748-I763&gt;0,TEXT(R748-I763,"$#,###")&amp;" ▼",TEXT(ABS(R748-I763),"$#,###")&amp;" ▲"))</f>
        <v>#VALUE!</v>
      </c>
      <c r="S749" s="109" t="e">
        <f>IF(L763=S748," - ",IF(S748-L763&gt;0,TEXT(S748-L763,"$#,###")&amp;" ▼",TEXT(ABS(S748-L763),"$#,###")&amp;" ▲"))</f>
        <v>#VALUE!</v>
      </c>
      <c r="X749" s="93"/>
      <c r="Y749" s="93"/>
      <c r="Z749" s="57"/>
      <c r="AA749" s="57"/>
      <c r="AB749" s="57"/>
      <c r="AC749" s="57"/>
    </row>
    <row r="750" spans="1:29" ht="25.95" customHeight="1" x14ac:dyDescent="0.25">
      <c r="B750" s="7"/>
      <c r="C750" s="152" t="str">
        <f>IF(ISNA(Sheet1!B764),"Please select from the list of member agencies affiliated with the selected Consortium","")</f>
        <v/>
      </c>
      <c r="D750" s="152"/>
      <c r="E750" s="152"/>
      <c r="F750" s="152"/>
      <c r="G750" s="152"/>
      <c r="H750" s="31"/>
      <c r="I750" s="31"/>
      <c r="J750" s="31"/>
      <c r="K750" s="31"/>
      <c r="L750" s="13"/>
      <c r="M750" s="24"/>
      <c r="N750" s="24"/>
      <c r="O750" s="156" t="s">
        <v>12</v>
      </c>
      <c r="P750" s="156"/>
      <c r="Q750" s="109" t="e">
        <f>IF(F771=Q748," - ",IF(Q748-F771&gt;0,TEXT(Q748-F771,"$#,###")&amp;" ▼",TEXT(ABS(Q748-F771),"$#,###")&amp;" ▲"))</f>
        <v>#VALUE!</v>
      </c>
      <c r="R750" s="109" t="e">
        <f>IF(I771=R748," - ",IF(R748-I771&gt;0,TEXT(R748-I771,"$#,###")&amp;" ▼",TEXT(ABS(R748-I771),"$#,###")&amp;" ▲"))</f>
        <v>#VALUE!</v>
      </c>
      <c r="S750" s="109" t="e">
        <f>IF(L771=S748," - ",IF(S748-L771&gt;0,TEXT(S748-L771,"$#,###")&amp;" ▼",TEXT(ABS(S748-L771),"$#,###")&amp;" ▲"))</f>
        <v>#VALUE!</v>
      </c>
      <c r="U750" s="81"/>
      <c r="V750" s="81"/>
      <c r="W750" s="81"/>
      <c r="X750" s="93"/>
      <c r="Y750" s="93"/>
      <c r="Z750" s="57"/>
      <c r="AA750" s="57"/>
      <c r="AB750" s="57"/>
      <c r="AC750" s="57"/>
    </row>
    <row r="751" spans="1:29" ht="25.95" customHeight="1" x14ac:dyDescent="0.25">
      <c r="B751" s="7"/>
      <c r="C751" s="48"/>
      <c r="D751" s="71"/>
      <c r="E751" s="71"/>
      <c r="F751" s="71"/>
      <c r="G751" s="71"/>
      <c r="H751" s="31"/>
      <c r="I751" s="31"/>
      <c r="J751" s="31"/>
      <c r="K751" s="31"/>
      <c r="L751" s="13"/>
      <c r="M751" s="24"/>
      <c r="N751" s="24"/>
      <c r="O751" s="154" t="s">
        <v>1052</v>
      </c>
      <c r="P751" s="154"/>
      <c r="Q751" s="110" t="e">
        <f>IF(F782=Q748," - ",IF(Q748-F782&gt;0,TEXT(Q748-F782,"$#,###")&amp;" ▼",TEXT(ABS(Q748-F782),"$#,###")&amp;" ▲"))</f>
        <v>#VALUE!</v>
      </c>
      <c r="R751" s="110" t="e">
        <f>IF(I782=R748," - ",IF(R748-I782&gt;0,TEXT(R748-I782,"$#,###")&amp;" ▼",TEXT(ABS(R748-I782),"$#,###")&amp;" ▲"))</f>
        <v>#VALUE!</v>
      </c>
      <c r="S751" s="110"/>
      <c r="U751" s="81"/>
      <c r="V751" s="81"/>
      <c r="W751" s="81"/>
      <c r="X751" s="93"/>
      <c r="Y751" s="93"/>
      <c r="Z751" s="57"/>
      <c r="AA751" s="57"/>
      <c r="AB751" s="57"/>
      <c r="AC751" s="57"/>
    </row>
    <row r="752" spans="1:29" ht="15" x14ac:dyDescent="0.25">
      <c r="U752" s="81"/>
      <c r="V752" s="81"/>
      <c r="W752" s="81"/>
      <c r="X752" s="93"/>
      <c r="Y752" s="93"/>
      <c r="Z752" s="57"/>
      <c r="AA752" s="57"/>
      <c r="AB752" s="57"/>
      <c r="AC752" s="57"/>
    </row>
    <row r="753" spans="1:29" ht="18" customHeight="1" x14ac:dyDescent="0.25">
      <c r="B753" s="14"/>
      <c r="D753" s="137" t="s">
        <v>60</v>
      </c>
      <c r="E753" s="138"/>
      <c r="F753" s="138"/>
      <c r="G753" s="138"/>
      <c r="H753" s="138"/>
      <c r="I753" s="138"/>
      <c r="J753" s="139"/>
      <c r="K753" s="27"/>
      <c r="L753" s="126" t="s">
        <v>67</v>
      </c>
      <c r="M753" s="127"/>
      <c r="N753" s="127"/>
      <c r="O753" s="127"/>
      <c r="P753" s="127"/>
      <c r="Q753" s="127"/>
      <c r="R753" s="127"/>
      <c r="S753" s="128"/>
      <c r="U753" s="81"/>
      <c r="V753" s="81"/>
      <c r="W753" s="81"/>
      <c r="X753" s="93"/>
      <c r="Y753" s="93"/>
      <c r="Z753" s="57"/>
      <c r="AA753" s="57"/>
      <c r="AB753" s="57"/>
      <c r="AC753" s="57"/>
    </row>
    <row r="754" spans="1:29" ht="15" x14ac:dyDescent="0.25">
      <c r="A754" s="15"/>
      <c r="B754" s="17"/>
      <c r="C754" s="17"/>
      <c r="D754" s="140" t="s">
        <v>1053</v>
      </c>
      <c r="E754" s="140"/>
      <c r="F754" s="140"/>
      <c r="G754" s="140" t="s">
        <v>1054</v>
      </c>
      <c r="H754" s="140"/>
      <c r="I754" s="140"/>
      <c r="J754" s="141" t="s">
        <v>1055</v>
      </c>
      <c r="K754" s="28"/>
      <c r="L754" s="129"/>
      <c r="M754" s="130"/>
      <c r="N754" s="130"/>
      <c r="O754" s="130"/>
      <c r="P754" s="130"/>
      <c r="Q754" s="130"/>
      <c r="R754" s="130"/>
      <c r="S754" s="131"/>
      <c r="T754" s="83"/>
      <c r="U754" s="84"/>
      <c r="V754" s="84"/>
      <c r="W754" s="84"/>
      <c r="X754" s="93"/>
      <c r="Y754" s="93"/>
      <c r="Z754" s="57"/>
      <c r="AA754" s="57"/>
      <c r="AB754" s="57"/>
      <c r="AC754" s="57"/>
    </row>
    <row r="755" spans="1:29" ht="28.2" thickBot="1" x14ac:dyDescent="0.3">
      <c r="A755" s="32"/>
      <c r="B755" s="133" t="s">
        <v>2</v>
      </c>
      <c r="C755" s="134"/>
      <c r="D755" s="49" t="s">
        <v>13</v>
      </c>
      <c r="E755" s="49" t="s">
        <v>14</v>
      </c>
      <c r="F755" s="50" t="s">
        <v>11</v>
      </c>
      <c r="G755" s="49" t="s">
        <v>13</v>
      </c>
      <c r="H755" s="49" t="s">
        <v>14</v>
      </c>
      <c r="I755" s="50" t="s">
        <v>11</v>
      </c>
      <c r="J755" s="142"/>
      <c r="K755" s="28"/>
      <c r="L755" s="51" t="s">
        <v>15</v>
      </c>
      <c r="M755" s="51" t="s">
        <v>16</v>
      </c>
      <c r="N755" s="51" t="s">
        <v>17</v>
      </c>
      <c r="O755" s="51" t="s">
        <v>18</v>
      </c>
      <c r="P755" s="51" t="s">
        <v>19</v>
      </c>
      <c r="Q755" s="51" t="s">
        <v>20</v>
      </c>
      <c r="R755" s="51" t="s">
        <v>1062</v>
      </c>
      <c r="S755" s="72" t="s">
        <v>11</v>
      </c>
      <c r="T755" s="85" t="str">
        <f>B748</f>
        <v/>
      </c>
      <c r="U755" s="86"/>
      <c r="V755" s="87"/>
      <c r="W755" s="87"/>
      <c r="X755" s="93"/>
      <c r="Y755" s="93"/>
      <c r="Z755" s="57"/>
      <c r="AA755" s="57"/>
      <c r="AB755" s="57"/>
      <c r="AC755" s="57"/>
    </row>
    <row r="756" spans="1:29" ht="16.05" customHeight="1" x14ac:dyDescent="0.25">
      <c r="A756" s="33" t="str">
        <f t="shared" ref="A756:A762" si="404">$B$4</f>
        <v>01 Allan Hancock</v>
      </c>
      <c r="B756" s="143" t="s">
        <v>1</v>
      </c>
      <c r="C756" s="144"/>
      <c r="D756" s="1">
        <v>0</v>
      </c>
      <c r="E756" s="1">
        <v>0</v>
      </c>
      <c r="F756" s="99">
        <f>SUM(D756:E756)</f>
        <v>0</v>
      </c>
      <c r="G756" s="1">
        <v>0</v>
      </c>
      <c r="H756" s="1">
        <v>0</v>
      </c>
      <c r="I756" s="99">
        <f>SUM(G756:H756)</f>
        <v>0</v>
      </c>
      <c r="J756" s="114">
        <f>IF(F756-I756=0,0,IF(F756-I756&gt;0,TEXT(ABS(F756-I756),"$#,###")&amp;" ▼",TEXT(ABS(F756-I756),"$#,###")&amp;" ▲"))</f>
        <v>0</v>
      </c>
      <c r="K756" s="28" t="s">
        <v>2</v>
      </c>
      <c r="L756" s="1">
        <v>0</v>
      </c>
      <c r="M756" s="1">
        <v>0</v>
      </c>
      <c r="N756" s="1">
        <v>0</v>
      </c>
      <c r="O756" s="1">
        <v>0</v>
      </c>
      <c r="P756" s="1">
        <v>0</v>
      </c>
      <c r="Q756" s="1">
        <v>0</v>
      </c>
      <c r="R756" s="1">
        <v>0</v>
      </c>
      <c r="S756" s="94">
        <f t="shared" ref="S756:S762" si="405">SUM(L756:R756)</f>
        <v>0</v>
      </c>
      <c r="T756" s="85" t="str">
        <f>B748</f>
        <v/>
      </c>
      <c r="U756" s="86" t="e">
        <f>INDEX(Sheet1!E:E,MATCH($B$4&amp;B748,Sheet1!D:D,0))</f>
        <v>#N/A</v>
      </c>
      <c r="V756" s="87" t="str">
        <f ca="1">Sheet1!$B$8</f>
        <v>01-Allan-Hancock_171211155522</v>
      </c>
      <c r="W756" s="87" t="str">
        <f ca="1">Sheet1!$B$10</f>
        <v>Copy of aebg_consortiumexpenditures_160722.xlsm</v>
      </c>
      <c r="X756" s="93"/>
      <c r="Y756" s="93"/>
      <c r="Z756" s="57"/>
      <c r="AA756" s="57"/>
      <c r="AB756" s="57"/>
      <c r="AC756" s="57"/>
    </row>
    <row r="757" spans="1:29" ht="16.05" customHeight="1" x14ac:dyDescent="0.25">
      <c r="A757" s="33" t="str">
        <f t="shared" si="404"/>
        <v>01 Allan Hancock</v>
      </c>
      <c r="B757" s="135" t="s">
        <v>5</v>
      </c>
      <c r="C757" s="136"/>
      <c r="D757" s="2">
        <v>0</v>
      </c>
      <c r="E757" s="2">
        <v>0</v>
      </c>
      <c r="F757" s="100">
        <f t="shared" ref="F757:F762" si="406">SUM(D757:E757)</f>
        <v>0</v>
      </c>
      <c r="G757" s="2">
        <v>0</v>
      </c>
      <c r="H757" s="2">
        <v>0</v>
      </c>
      <c r="I757" s="100">
        <f t="shared" ref="I757:I762" si="407">SUM(G757:H757)</f>
        <v>0</v>
      </c>
      <c r="J757" s="114">
        <f t="shared" ref="J757:J762" si="408">IF(F757-I757=0,0,IF(F757-I757&gt;0,TEXT(ABS(F757-I757),"$#,###")&amp;" ▼",TEXT(ABS(F757-I757),"$#,###")&amp;" ▲"))</f>
        <v>0</v>
      </c>
      <c r="K757" s="28" t="s">
        <v>2</v>
      </c>
      <c r="L757" s="2">
        <v>0</v>
      </c>
      <c r="M757" s="2">
        <v>0</v>
      </c>
      <c r="N757" s="2">
        <v>0</v>
      </c>
      <c r="O757" s="2">
        <v>0</v>
      </c>
      <c r="P757" s="2">
        <v>0</v>
      </c>
      <c r="Q757" s="2">
        <v>0</v>
      </c>
      <c r="R757" s="2">
        <v>0</v>
      </c>
      <c r="S757" s="94">
        <f t="shared" si="405"/>
        <v>0</v>
      </c>
      <c r="T757" s="89" t="str">
        <f t="shared" ref="T757:U762" si="409">T756</f>
        <v/>
      </c>
      <c r="U757" s="87" t="e">
        <f t="shared" si="409"/>
        <v>#N/A</v>
      </c>
      <c r="V757" s="87" t="str">
        <f ca="1">Sheet1!$B$8</f>
        <v>01-Allan-Hancock_171211155522</v>
      </c>
      <c r="W757" s="87" t="str">
        <f ca="1">Sheet1!$B$10</f>
        <v>Copy of aebg_consortiumexpenditures_160722.xlsm</v>
      </c>
      <c r="X757" s="93"/>
      <c r="Y757" s="93"/>
      <c r="Z757" s="57"/>
      <c r="AA757" s="57"/>
      <c r="AB757" s="57"/>
      <c r="AC757" s="57"/>
    </row>
    <row r="758" spans="1:29" ht="16.05" customHeight="1" x14ac:dyDescent="0.25">
      <c r="A758" s="33" t="str">
        <f t="shared" si="404"/>
        <v>01 Allan Hancock</v>
      </c>
      <c r="B758" s="135" t="s">
        <v>6</v>
      </c>
      <c r="C758" s="136"/>
      <c r="D758" s="2">
        <v>0</v>
      </c>
      <c r="E758" s="2">
        <v>0</v>
      </c>
      <c r="F758" s="100">
        <f t="shared" si="406"/>
        <v>0</v>
      </c>
      <c r="G758" s="2">
        <v>0</v>
      </c>
      <c r="H758" s="2">
        <v>0</v>
      </c>
      <c r="I758" s="100">
        <f t="shared" si="407"/>
        <v>0</v>
      </c>
      <c r="J758" s="114">
        <f t="shared" si="408"/>
        <v>0</v>
      </c>
      <c r="K758" s="28" t="s">
        <v>2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  <c r="R758" s="2">
        <v>0</v>
      </c>
      <c r="S758" s="94">
        <f t="shared" si="405"/>
        <v>0</v>
      </c>
      <c r="T758" s="89" t="str">
        <f t="shared" si="409"/>
        <v/>
      </c>
      <c r="U758" s="87" t="e">
        <f t="shared" si="409"/>
        <v>#N/A</v>
      </c>
      <c r="V758" s="87" t="str">
        <f ca="1">Sheet1!$B$8</f>
        <v>01-Allan-Hancock_171211155522</v>
      </c>
      <c r="W758" s="87" t="str">
        <f ca="1">Sheet1!$B$10</f>
        <v>Copy of aebg_consortiumexpenditures_160722.xlsm</v>
      </c>
      <c r="X758" s="93"/>
      <c r="Y758" s="93"/>
      <c r="Z758" s="57"/>
      <c r="AA758" s="57"/>
      <c r="AB758" s="57"/>
      <c r="AC758" s="57"/>
    </row>
    <row r="759" spans="1:29" ht="16.05" customHeight="1" x14ac:dyDescent="0.25">
      <c r="A759" s="33" t="str">
        <f t="shared" si="404"/>
        <v>01 Allan Hancock</v>
      </c>
      <c r="B759" s="135" t="s">
        <v>7</v>
      </c>
      <c r="C759" s="136"/>
      <c r="D759" s="2">
        <v>0</v>
      </c>
      <c r="E759" s="2">
        <v>0</v>
      </c>
      <c r="F759" s="100">
        <f t="shared" si="406"/>
        <v>0</v>
      </c>
      <c r="G759" s="2">
        <v>0</v>
      </c>
      <c r="H759" s="2">
        <v>0</v>
      </c>
      <c r="I759" s="100">
        <f t="shared" si="407"/>
        <v>0</v>
      </c>
      <c r="J759" s="114">
        <f t="shared" si="408"/>
        <v>0</v>
      </c>
      <c r="K759" s="28" t="s">
        <v>2</v>
      </c>
      <c r="L759" s="2">
        <v>0</v>
      </c>
      <c r="M759" s="2">
        <v>0</v>
      </c>
      <c r="N759" s="2">
        <v>0</v>
      </c>
      <c r="O759" s="2">
        <v>0</v>
      </c>
      <c r="P759" s="2">
        <v>0</v>
      </c>
      <c r="Q759" s="2">
        <v>0</v>
      </c>
      <c r="R759" s="2">
        <v>0</v>
      </c>
      <c r="S759" s="94">
        <f t="shared" si="405"/>
        <v>0</v>
      </c>
      <c r="T759" s="89" t="str">
        <f t="shared" si="409"/>
        <v/>
      </c>
      <c r="U759" s="87" t="e">
        <f t="shared" si="409"/>
        <v>#N/A</v>
      </c>
      <c r="V759" s="87" t="str">
        <f ca="1">Sheet1!$B$8</f>
        <v>01-Allan-Hancock_171211155522</v>
      </c>
      <c r="W759" s="87" t="str">
        <f ca="1">Sheet1!$B$10</f>
        <v>Copy of aebg_consortiumexpenditures_160722.xlsm</v>
      </c>
      <c r="X759" s="93"/>
      <c r="Y759" s="93"/>
      <c r="Z759" s="57"/>
      <c r="AA759" s="57"/>
      <c r="AB759" s="57"/>
      <c r="AC759" s="57"/>
    </row>
    <row r="760" spans="1:29" ht="16.05" customHeight="1" x14ac:dyDescent="0.25">
      <c r="A760" s="33" t="str">
        <f t="shared" si="404"/>
        <v>01 Allan Hancock</v>
      </c>
      <c r="B760" s="135" t="s">
        <v>8</v>
      </c>
      <c r="C760" s="136"/>
      <c r="D760" s="2">
        <v>0</v>
      </c>
      <c r="E760" s="2">
        <v>0</v>
      </c>
      <c r="F760" s="100">
        <f t="shared" si="406"/>
        <v>0</v>
      </c>
      <c r="G760" s="2">
        <v>0</v>
      </c>
      <c r="H760" s="2">
        <v>0</v>
      </c>
      <c r="I760" s="100">
        <f t="shared" si="407"/>
        <v>0</v>
      </c>
      <c r="J760" s="114">
        <f t="shared" si="408"/>
        <v>0</v>
      </c>
      <c r="K760" s="28" t="s">
        <v>2</v>
      </c>
      <c r="L760" s="2">
        <v>0</v>
      </c>
      <c r="M760" s="2">
        <v>0</v>
      </c>
      <c r="N760" s="2">
        <v>0</v>
      </c>
      <c r="O760" s="2">
        <v>0</v>
      </c>
      <c r="P760" s="2">
        <v>0</v>
      </c>
      <c r="Q760" s="2">
        <v>0</v>
      </c>
      <c r="R760" s="2">
        <v>0</v>
      </c>
      <c r="S760" s="94">
        <f t="shared" si="405"/>
        <v>0</v>
      </c>
      <c r="T760" s="89" t="str">
        <f t="shared" si="409"/>
        <v/>
      </c>
      <c r="U760" s="87" t="e">
        <f t="shared" si="409"/>
        <v>#N/A</v>
      </c>
      <c r="V760" s="87" t="str">
        <f ca="1">Sheet1!$B$8</f>
        <v>01-Allan-Hancock_171211155522</v>
      </c>
      <c r="W760" s="87" t="str">
        <f ca="1">Sheet1!$B$10</f>
        <v>Copy of aebg_consortiumexpenditures_160722.xlsm</v>
      </c>
      <c r="X760" s="93"/>
      <c r="Y760" s="93"/>
      <c r="Z760" s="57"/>
      <c r="AA760" s="57"/>
      <c r="AB760" s="57"/>
      <c r="AC760" s="57"/>
    </row>
    <row r="761" spans="1:29" ht="16.05" customHeight="1" x14ac:dyDescent="0.25">
      <c r="A761" s="33" t="str">
        <f t="shared" si="404"/>
        <v>01 Allan Hancock</v>
      </c>
      <c r="B761" s="135" t="s">
        <v>9</v>
      </c>
      <c r="C761" s="136"/>
      <c r="D761" s="2">
        <v>0</v>
      </c>
      <c r="E761" s="2">
        <v>0</v>
      </c>
      <c r="F761" s="100">
        <f t="shared" si="406"/>
        <v>0</v>
      </c>
      <c r="G761" s="2">
        <v>0</v>
      </c>
      <c r="H761" s="2">
        <v>0</v>
      </c>
      <c r="I761" s="100">
        <f t="shared" si="407"/>
        <v>0</v>
      </c>
      <c r="J761" s="114">
        <f t="shared" si="408"/>
        <v>0</v>
      </c>
      <c r="K761" s="28" t="s">
        <v>2</v>
      </c>
      <c r="L761" s="2">
        <v>0</v>
      </c>
      <c r="M761" s="2">
        <v>0</v>
      </c>
      <c r="N761" s="2">
        <v>0</v>
      </c>
      <c r="O761" s="2">
        <v>0</v>
      </c>
      <c r="P761" s="2">
        <v>0</v>
      </c>
      <c r="Q761" s="2">
        <v>0</v>
      </c>
      <c r="R761" s="2">
        <v>0</v>
      </c>
      <c r="S761" s="94">
        <f t="shared" si="405"/>
        <v>0</v>
      </c>
      <c r="T761" s="89" t="str">
        <f t="shared" si="409"/>
        <v/>
      </c>
      <c r="U761" s="87" t="e">
        <f t="shared" si="409"/>
        <v>#N/A</v>
      </c>
      <c r="V761" s="87" t="str">
        <f ca="1">Sheet1!$B$8</f>
        <v>01-Allan-Hancock_171211155522</v>
      </c>
      <c r="W761" s="87" t="str">
        <f ca="1">Sheet1!$B$10</f>
        <v>Copy of aebg_consortiumexpenditures_160722.xlsm</v>
      </c>
      <c r="X761" s="93"/>
      <c r="Y761" s="93"/>
      <c r="Z761" s="57"/>
      <c r="AA761" s="57"/>
      <c r="AB761" s="57"/>
      <c r="AC761" s="57"/>
    </row>
    <row r="762" spans="1:29" ht="16.95" customHeight="1" thickBot="1" x14ac:dyDescent="0.3">
      <c r="A762" s="33" t="str">
        <f t="shared" si="404"/>
        <v>01 Allan Hancock</v>
      </c>
      <c r="B762" s="147" t="s">
        <v>10</v>
      </c>
      <c r="C762" s="148"/>
      <c r="D762" s="3">
        <v>0</v>
      </c>
      <c r="E762" s="4">
        <v>0</v>
      </c>
      <c r="F762" s="101">
        <f t="shared" si="406"/>
        <v>0</v>
      </c>
      <c r="G762" s="3">
        <v>0</v>
      </c>
      <c r="H762" s="4">
        <v>0</v>
      </c>
      <c r="I762" s="101">
        <f t="shared" si="407"/>
        <v>0</v>
      </c>
      <c r="J762" s="115">
        <f t="shared" si="408"/>
        <v>0</v>
      </c>
      <c r="K762" s="28" t="s">
        <v>2</v>
      </c>
      <c r="L762" s="3">
        <v>0</v>
      </c>
      <c r="M762" s="4">
        <v>0</v>
      </c>
      <c r="N762" s="3">
        <v>0</v>
      </c>
      <c r="O762" s="4">
        <v>0</v>
      </c>
      <c r="P762" s="3">
        <v>0</v>
      </c>
      <c r="Q762" s="4">
        <v>0</v>
      </c>
      <c r="R762" s="3">
        <v>0</v>
      </c>
      <c r="S762" s="95">
        <f t="shared" si="405"/>
        <v>0</v>
      </c>
      <c r="T762" s="89" t="str">
        <f t="shared" si="409"/>
        <v/>
      </c>
      <c r="U762" s="87" t="e">
        <f t="shared" si="409"/>
        <v>#N/A</v>
      </c>
      <c r="V762" s="87" t="str">
        <f ca="1">Sheet1!$B$8</f>
        <v>01-Allan-Hancock_171211155522</v>
      </c>
      <c r="W762" s="87" t="str">
        <f ca="1">Sheet1!$B$10</f>
        <v>Copy of aebg_consortiumexpenditures_160722.xlsm</v>
      </c>
      <c r="X762" s="93"/>
      <c r="Y762" s="93"/>
      <c r="Z762" s="57"/>
      <c r="AA762" s="57"/>
      <c r="AB762" s="57"/>
      <c r="AC762" s="57"/>
    </row>
    <row r="763" spans="1:29" thickTop="1" x14ac:dyDescent="0.25">
      <c r="A763" s="33"/>
      <c r="B763" s="149" t="s">
        <v>11</v>
      </c>
      <c r="C763" s="150"/>
      <c r="D763" s="96">
        <f t="shared" ref="D763:E763" si="410">SUM(D756:D762)</f>
        <v>0</v>
      </c>
      <c r="E763" s="96">
        <f t="shared" si="410"/>
        <v>0</v>
      </c>
      <c r="F763" s="102">
        <f>SUM(F756:F762)</f>
        <v>0</v>
      </c>
      <c r="G763" s="96">
        <f>SUM(G756:G762)</f>
        <v>0</v>
      </c>
      <c r="H763" s="96">
        <f>SUM(H756:H762)</f>
        <v>0</v>
      </c>
      <c r="I763" s="102">
        <f>SUM(I756:I762)</f>
        <v>0</v>
      </c>
      <c r="J763" s="114">
        <f>IF(F763-I763=0,0,IF(F763-I763&gt;0,TEXT(ABS(F763-I763),"$#,###")&amp;" ▼",TEXT(ABS(F763-I763),"$#,###")&amp;" ▲"))</f>
        <v>0</v>
      </c>
      <c r="K763" s="29"/>
      <c r="L763" s="96">
        <f t="shared" ref="L763:R763" si="411">SUM(L756:L762)</f>
        <v>0</v>
      </c>
      <c r="M763" s="96">
        <f t="shared" si="411"/>
        <v>0</v>
      </c>
      <c r="N763" s="96">
        <f t="shared" si="411"/>
        <v>0</v>
      </c>
      <c r="O763" s="96">
        <f t="shared" si="411"/>
        <v>0</v>
      </c>
      <c r="P763" s="96">
        <f t="shared" si="411"/>
        <v>0</v>
      </c>
      <c r="Q763" s="96">
        <f t="shared" si="411"/>
        <v>0</v>
      </c>
      <c r="R763" s="96">
        <f t="shared" si="411"/>
        <v>0</v>
      </c>
      <c r="S763" s="96">
        <f>SUM(S756:S762)</f>
        <v>0</v>
      </c>
      <c r="T763" s="89"/>
      <c r="U763" s="87"/>
      <c r="V763" s="87"/>
      <c r="W763" s="87"/>
      <c r="X763" s="93"/>
      <c r="Y763" s="93"/>
      <c r="Z763" s="57"/>
      <c r="AA763" s="57"/>
      <c r="AB763" s="57"/>
      <c r="AC763" s="57"/>
    </row>
    <row r="764" spans="1:29" ht="15" x14ac:dyDescent="0.25">
      <c r="A764" s="33"/>
      <c r="B764" s="5"/>
      <c r="C764" s="5"/>
      <c r="D764" s="6"/>
      <c r="E764" s="6"/>
      <c r="F764" s="6"/>
      <c r="G764" s="6"/>
      <c r="H764" s="6"/>
      <c r="I764" s="6"/>
      <c r="J764" s="116"/>
      <c r="K764" s="28"/>
      <c r="L764" s="6"/>
      <c r="M764" s="6"/>
      <c r="N764" s="6"/>
      <c r="O764" s="6"/>
      <c r="P764" s="6"/>
      <c r="Q764" s="6"/>
      <c r="R764" s="6"/>
      <c r="S764" s="6"/>
      <c r="T764" s="89"/>
      <c r="U764" s="87"/>
      <c r="V764" s="87"/>
      <c r="W764" s="87"/>
      <c r="X764" s="93"/>
      <c r="Y764" s="93"/>
      <c r="Z764" s="57"/>
      <c r="AA764" s="57"/>
      <c r="AB764" s="57"/>
      <c r="AC764" s="57"/>
    </row>
    <row r="765" spans="1:29" ht="28.2" thickBot="1" x14ac:dyDescent="0.3">
      <c r="A765" s="33"/>
      <c r="B765" s="133" t="s">
        <v>12</v>
      </c>
      <c r="C765" s="134"/>
      <c r="D765" s="51" t="s">
        <v>13</v>
      </c>
      <c r="E765" s="51" t="s">
        <v>14</v>
      </c>
      <c r="F765" s="52" t="s">
        <v>11</v>
      </c>
      <c r="G765" s="51" t="s">
        <v>13</v>
      </c>
      <c r="H765" s="51" t="s">
        <v>14</v>
      </c>
      <c r="I765" s="52" t="s">
        <v>11</v>
      </c>
      <c r="J765" s="117" t="s">
        <v>1055</v>
      </c>
      <c r="K765" s="28"/>
      <c r="L765" s="51" t="s">
        <v>15</v>
      </c>
      <c r="M765" s="51" t="s">
        <v>16</v>
      </c>
      <c r="N765" s="51" t="s">
        <v>17</v>
      </c>
      <c r="O765" s="51" t="s">
        <v>18</v>
      </c>
      <c r="P765" s="51" t="s">
        <v>19</v>
      </c>
      <c r="Q765" s="51" t="s">
        <v>20</v>
      </c>
      <c r="R765" s="51" t="s">
        <v>1062</v>
      </c>
      <c r="S765" s="72" t="s">
        <v>11</v>
      </c>
      <c r="T765" s="89"/>
      <c r="U765" s="87"/>
      <c r="V765" s="87"/>
      <c r="W765" s="87"/>
      <c r="X765" s="93"/>
      <c r="Y765" s="93"/>
      <c r="Z765" s="57"/>
      <c r="AA765" s="57"/>
      <c r="AB765" s="57"/>
      <c r="AC765" s="57"/>
    </row>
    <row r="766" spans="1:29" ht="16.05" customHeight="1" x14ac:dyDescent="0.25">
      <c r="A766" s="33" t="str">
        <f>$B$4</f>
        <v>01 Allan Hancock</v>
      </c>
      <c r="B766" s="143" t="s">
        <v>21</v>
      </c>
      <c r="C766" s="144"/>
      <c r="D766" s="1">
        <v>0</v>
      </c>
      <c r="E766" s="1">
        <v>0</v>
      </c>
      <c r="F766" s="99">
        <f>SUM(D766:E766)</f>
        <v>0</v>
      </c>
      <c r="G766" s="1">
        <v>0</v>
      </c>
      <c r="H766" s="1">
        <v>0</v>
      </c>
      <c r="I766" s="99">
        <f>SUM(G766:H766)</f>
        <v>0</v>
      </c>
      <c r="J766" s="114">
        <f>IF(F766-I766=0,0,IF(F766-I766&gt;0,TEXT(ABS(F766-I766),"$#,###")&amp;" ▼",TEXT(ABS(F766-I766),"$#,###")&amp;" ▲"))</f>
        <v>0</v>
      </c>
      <c r="K766" s="28" t="s">
        <v>12</v>
      </c>
      <c r="L766" s="1">
        <v>0</v>
      </c>
      <c r="M766" s="1">
        <v>0</v>
      </c>
      <c r="N766" s="1">
        <v>0</v>
      </c>
      <c r="O766" s="1">
        <v>0</v>
      </c>
      <c r="P766" s="1">
        <v>0</v>
      </c>
      <c r="Q766" s="1">
        <v>0</v>
      </c>
      <c r="R766" s="1">
        <v>0</v>
      </c>
      <c r="S766" s="97">
        <f>SUM(L766:R766)</f>
        <v>0</v>
      </c>
      <c r="T766" s="89" t="str">
        <f>T762</f>
        <v/>
      </c>
      <c r="U766" s="87" t="e">
        <f>U762</f>
        <v>#N/A</v>
      </c>
      <c r="V766" s="87" t="str">
        <f ca="1">V762</f>
        <v>01-Allan-Hancock_171211155522</v>
      </c>
      <c r="W766" s="87" t="str">
        <f ca="1">W762</f>
        <v>Copy of aebg_consortiumexpenditures_160722.xlsm</v>
      </c>
      <c r="X766" s="93"/>
      <c r="Y766" s="93"/>
      <c r="Z766" s="57"/>
      <c r="AA766" s="57"/>
      <c r="AB766" s="57"/>
      <c r="AC766" s="57"/>
    </row>
    <row r="767" spans="1:29" ht="16.05" customHeight="1" x14ac:dyDescent="0.25">
      <c r="A767" s="33" t="str">
        <f>$B$4</f>
        <v>01 Allan Hancock</v>
      </c>
      <c r="B767" s="135" t="s">
        <v>22</v>
      </c>
      <c r="C767" s="136"/>
      <c r="D767" s="2">
        <v>0</v>
      </c>
      <c r="E767" s="2">
        <v>0</v>
      </c>
      <c r="F767" s="99">
        <f t="shared" ref="F767:F770" si="412">SUM(D767:E767)</f>
        <v>0</v>
      </c>
      <c r="G767" s="2">
        <v>0</v>
      </c>
      <c r="H767" s="2">
        <v>0</v>
      </c>
      <c r="I767" s="100">
        <f t="shared" ref="I767:I770" si="413">SUM(G767:H767)</f>
        <v>0</v>
      </c>
      <c r="J767" s="114">
        <f t="shared" ref="J767:J771" si="414">IF(F767-I767=0,0,IF(F767-I767&gt;0,TEXT(ABS(F767-I767),"$#,###")&amp;" ▼",TEXT(ABS(F767-I767),"$#,###")&amp;" ▲"))</f>
        <v>0</v>
      </c>
      <c r="K767" s="28" t="s">
        <v>12</v>
      </c>
      <c r="L767" s="2">
        <v>0</v>
      </c>
      <c r="M767" s="2">
        <v>0</v>
      </c>
      <c r="N767" s="2">
        <v>0</v>
      </c>
      <c r="O767" s="2">
        <v>0</v>
      </c>
      <c r="P767" s="2">
        <v>0</v>
      </c>
      <c r="Q767" s="2">
        <v>0</v>
      </c>
      <c r="R767" s="2">
        <v>0</v>
      </c>
      <c r="S767" s="94">
        <f>SUM(L767:R767)</f>
        <v>0</v>
      </c>
      <c r="T767" s="89" t="str">
        <f t="shared" ref="T767:W770" si="415">T766</f>
        <v/>
      </c>
      <c r="U767" s="87" t="e">
        <f t="shared" si="415"/>
        <v>#N/A</v>
      </c>
      <c r="V767" s="87" t="str">
        <f t="shared" ca="1" si="415"/>
        <v>01-Allan-Hancock_171211155522</v>
      </c>
      <c r="W767" s="87" t="str">
        <f t="shared" ca="1" si="415"/>
        <v>Copy of aebg_consortiumexpenditures_160722.xlsm</v>
      </c>
      <c r="X767" s="93"/>
      <c r="Y767" s="93"/>
      <c r="Z767" s="57"/>
      <c r="AA767" s="57"/>
      <c r="AB767" s="57"/>
      <c r="AC767" s="57"/>
    </row>
    <row r="768" spans="1:29" ht="16.05" customHeight="1" x14ac:dyDescent="0.25">
      <c r="A768" s="33" t="str">
        <f>$B$4</f>
        <v>01 Allan Hancock</v>
      </c>
      <c r="B768" s="135" t="s">
        <v>23</v>
      </c>
      <c r="C768" s="136"/>
      <c r="D768" s="2">
        <v>0</v>
      </c>
      <c r="E768" s="2">
        <v>0</v>
      </c>
      <c r="F768" s="99">
        <f t="shared" si="412"/>
        <v>0</v>
      </c>
      <c r="G768" s="2">
        <v>0</v>
      </c>
      <c r="H768" s="2">
        <v>0</v>
      </c>
      <c r="I768" s="100">
        <f t="shared" si="413"/>
        <v>0</v>
      </c>
      <c r="J768" s="114">
        <f t="shared" si="414"/>
        <v>0</v>
      </c>
      <c r="K768" s="28" t="s">
        <v>12</v>
      </c>
      <c r="L768" s="2">
        <v>0</v>
      </c>
      <c r="M768" s="2">
        <v>0</v>
      </c>
      <c r="N768" s="2">
        <v>0</v>
      </c>
      <c r="O768" s="2">
        <v>0</v>
      </c>
      <c r="P768" s="2">
        <v>0</v>
      </c>
      <c r="Q768" s="2">
        <v>0</v>
      </c>
      <c r="R768" s="2">
        <v>0</v>
      </c>
      <c r="S768" s="94">
        <f>SUM(L768:R768)</f>
        <v>0</v>
      </c>
      <c r="T768" s="89" t="str">
        <f t="shared" si="415"/>
        <v/>
      </c>
      <c r="U768" s="87" t="e">
        <f t="shared" si="415"/>
        <v>#N/A</v>
      </c>
      <c r="V768" s="87" t="str">
        <f t="shared" ca="1" si="415"/>
        <v>01-Allan-Hancock_171211155522</v>
      </c>
      <c r="W768" s="87" t="str">
        <f t="shared" ca="1" si="415"/>
        <v>Copy of aebg_consortiumexpenditures_160722.xlsm</v>
      </c>
      <c r="X768" s="93"/>
      <c r="Y768" s="93"/>
      <c r="Z768" s="57"/>
      <c r="AA768" s="57"/>
      <c r="AB768" s="57"/>
      <c r="AC768" s="57"/>
    </row>
    <row r="769" spans="1:29" ht="16.05" customHeight="1" x14ac:dyDescent="0.25">
      <c r="A769" s="33" t="str">
        <f>$B$4</f>
        <v>01 Allan Hancock</v>
      </c>
      <c r="B769" s="135" t="s">
        <v>24</v>
      </c>
      <c r="C769" s="136"/>
      <c r="D769" s="2">
        <v>0</v>
      </c>
      <c r="E769" s="2">
        <v>0</v>
      </c>
      <c r="F769" s="99">
        <f t="shared" si="412"/>
        <v>0</v>
      </c>
      <c r="G769" s="2">
        <v>0</v>
      </c>
      <c r="H769" s="2">
        <v>0</v>
      </c>
      <c r="I769" s="100">
        <f t="shared" si="413"/>
        <v>0</v>
      </c>
      <c r="J769" s="114">
        <f t="shared" si="414"/>
        <v>0</v>
      </c>
      <c r="K769" s="28" t="s">
        <v>12</v>
      </c>
      <c r="L769" s="2">
        <v>0</v>
      </c>
      <c r="M769" s="2">
        <v>0</v>
      </c>
      <c r="N769" s="2">
        <v>0</v>
      </c>
      <c r="O769" s="2">
        <v>0</v>
      </c>
      <c r="P769" s="2">
        <v>0</v>
      </c>
      <c r="Q769" s="2">
        <v>0</v>
      </c>
      <c r="R769" s="2">
        <v>0</v>
      </c>
      <c r="S769" s="94">
        <f>SUM(L769:R769)</f>
        <v>0</v>
      </c>
      <c r="T769" s="89" t="str">
        <f t="shared" si="415"/>
        <v/>
      </c>
      <c r="U769" s="87" t="e">
        <f t="shared" si="415"/>
        <v>#N/A</v>
      </c>
      <c r="V769" s="87" t="str">
        <f t="shared" ca="1" si="415"/>
        <v>01-Allan-Hancock_171211155522</v>
      </c>
      <c r="W769" s="87" t="str">
        <f t="shared" ca="1" si="415"/>
        <v>Copy of aebg_consortiumexpenditures_160722.xlsm</v>
      </c>
      <c r="X769" s="93"/>
      <c r="Y769" s="93"/>
      <c r="Z769" s="57"/>
      <c r="AA769" s="57"/>
      <c r="AB769" s="57"/>
      <c r="AC769" s="57"/>
    </row>
    <row r="770" spans="1:29" ht="16.95" customHeight="1" thickBot="1" x14ac:dyDescent="0.3">
      <c r="A770" s="33" t="str">
        <f>$B$4</f>
        <v>01 Allan Hancock</v>
      </c>
      <c r="B770" s="135" t="s">
        <v>25</v>
      </c>
      <c r="C770" s="136"/>
      <c r="D770" s="3">
        <v>0</v>
      </c>
      <c r="E770" s="4">
        <v>0</v>
      </c>
      <c r="F770" s="101">
        <f t="shared" si="412"/>
        <v>0</v>
      </c>
      <c r="G770" s="3">
        <v>0</v>
      </c>
      <c r="H770" s="4">
        <v>0</v>
      </c>
      <c r="I770" s="101">
        <f t="shared" si="413"/>
        <v>0</v>
      </c>
      <c r="J770" s="115">
        <f t="shared" si="414"/>
        <v>0</v>
      </c>
      <c r="K770" s="28" t="s">
        <v>12</v>
      </c>
      <c r="L770" s="4">
        <v>0</v>
      </c>
      <c r="M770" s="4">
        <v>0</v>
      </c>
      <c r="N770" s="4">
        <v>0</v>
      </c>
      <c r="O770" s="4">
        <v>0</v>
      </c>
      <c r="P770" s="4">
        <v>0</v>
      </c>
      <c r="Q770" s="4">
        <v>0</v>
      </c>
      <c r="R770" s="4">
        <v>0</v>
      </c>
      <c r="S770" s="95">
        <f>SUM(L770:R770)</f>
        <v>0</v>
      </c>
      <c r="T770" s="89" t="str">
        <f t="shared" si="415"/>
        <v/>
      </c>
      <c r="U770" s="87" t="e">
        <f t="shared" si="415"/>
        <v>#N/A</v>
      </c>
      <c r="V770" s="87" t="str">
        <f t="shared" ca="1" si="415"/>
        <v>01-Allan-Hancock_171211155522</v>
      </c>
      <c r="W770" s="87" t="str">
        <f t="shared" ca="1" si="415"/>
        <v>Copy of aebg_consortiumexpenditures_160722.xlsm</v>
      </c>
      <c r="X770" s="93"/>
      <c r="Y770" s="93"/>
      <c r="Z770" s="57"/>
      <c r="AA770" s="57"/>
      <c r="AB770" s="57"/>
      <c r="AC770" s="57"/>
    </row>
    <row r="771" spans="1:29" thickTop="1" x14ac:dyDescent="0.25">
      <c r="A771" s="33"/>
      <c r="B771" s="145" t="s">
        <v>11</v>
      </c>
      <c r="C771" s="146"/>
      <c r="D771" s="96">
        <f t="shared" ref="D771:E771" si="416">SUM(D766:D770)</f>
        <v>0</v>
      </c>
      <c r="E771" s="96">
        <f t="shared" si="416"/>
        <v>0</v>
      </c>
      <c r="F771" s="102">
        <f>SUM(F766:F770)</f>
        <v>0</v>
      </c>
      <c r="G771" s="96">
        <f>SUM(G766:G770)</f>
        <v>0</v>
      </c>
      <c r="H771" s="96">
        <f>SUM(H766:H770)</f>
        <v>0</v>
      </c>
      <c r="I771" s="102">
        <f>SUM(I766:I770)</f>
        <v>0</v>
      </c>
      <c r="J771" s="114">
        <f t="shared" si="414"/>
        <v>0</v>
      </c>
      <c r="K771" s="29"/>
      <c r="L771" s="96">
        <f t="shared" ref="L771:R771" si="417">SUM(L766:L770)</f>
        <v>0</v>
      </c>
      <c r="M771" s="96">
        <f t="shared" si="417"/>
        <v>0</v>
      </c>
      <c r="N771" s="96">
        <f t="shared" si="417"/>
        <v>0</v>
      </c>
      <c r="O771" s="96">
        <f t="shared" si="417"/>
        <v>0</v>
      </c>
      <c r="P771" s="96">
        <f t="shared" si="417"/>
        <v>0</v>
      </c>
      <c r="Q771" s="96">
        <f t="shared" si="417"/>
        <v>0</v>
      </c>
      <c r="R771" s="96">
        <f t="shared" si="417"/>
        <v>0</v>
      </c>
      <c r="S771" s="96">
        <f>SUM(S766:S770)</f>
        <v>0</v>
      </c>
      <c r="T771" s="89"/>
      <c r="U771" s="87"/>
      <c r="V771" s="87"/>
      <c r="W771" s="87"/>
      <c r="X771" s="93"/>
      <c r="Y771" s="93"/>
      <c r="Z771" s="57"/>
      <c r="AA771" s="57"/>
      <c r="AB771" s="57"/>
      <c r="AC771" s="57"/>
    </row>
    <row r="772" spans="1:29" ht="15" x14ac:dyDescent="0.25">
      <c r="A772" s="33"/>
      <c r="B772" s="5"/>
      <c r="C772" s="5"/>
      <c r="D772" s="6"/>
      <c r="E772" s="6"/>
      <c r="F772" s="6"/>
      <c r="G772" s="6"/>
      <c r="H772" s="6"/>
      <c r="I772" s="6"/>
      <c r="J772" s="116"/>
      <c r="K772" s="28"/>
      <c r="L772" s="6"/>
      <c r="M772" s="6"/>
      <c r="N772" s="6"/>
      <c r="O772" s="6"/>
      <c r="P772" s="6"/>
      <c r="Q772" s="6"/>
      <c r="R772" s="6"/>
      <c r="S772" s="6"/>
      <c r="T772" s="89"/>
      <c r="U772" s="87"/>
      <c r="V772" s="87"/>
      <c r="W772" s="87"/>
      <c r="X772" s="93"/>
      <c r="Y772" s="93"/>
      <c r="Z772" s="57"/>
      <c r="AA772" s="57"/>
      <c r="AB772" s="57"/>
      <c r="AC772" s="57"/>
    </row>
    <row r="773" spans="1:29" ht="28.2" thickBot="1" x14ac:dyDescent="0.3">
      <c r="A773" s="33"/>
      <c r="B773" s="133" t="s">
        <v>26</v>
      </c>
      <c r="C773" s="134"/>
      <c r="D773" s="51" t="s">
        <v>13</v>
      </c>
      <c r="E773" s="51" t="s">
        <v>14</v>
      </c>
      <c r="F773" s="52" t="s">
        <v>11</v>
      </c>
      <c r="G773" s="51" t="s">
        <v>13</v>
      </c>
      <c r="H773" s="51" t="s">
        <v>14</v>
      </c>
      <c r="I773" s="52" t="s">
        <v>11</v>
      </c>
      <c r="J773" s="117" t="s">
        <v>1055</v>
      </c>
      <c r="K773" s="28"/>
      <c r="L773" s="132"/>
      <c r="M773" s="132"/>
      <c r="N773" s="132"/>
      <c r="O773" s="132"/>
      <c r="P773" s="132"/>
      <c r="Q773" s="132"/>
      <c r="R773" s="132"/>
      <c r="S773" s="106"/>
      <c r="T773" s="89"/>
      <c r="U773" s="87"/>
      <c r="V773" s="87"/>
      <c r="W773" s="87"/>
      <c r="X773" s="93"/>
      <c r="Y773" s="93"/>
      <c r="Z773" s="57"/>
      <c r="AA773" s="57"/>
      <c r="AB773" s="57"/>
      <c r="AC773" s="57"/>
    </row>
    <row r="774" spans="1:29" ht="16.05" customHeight="1" x14ac:dyDescent="0.25">
      <c r="A774" s="33" t="str">
        <f>$B$4</f>
        <v>01 Allan Hancock</v>
      </c>
      <c r="B774" s="143" t="s">
        <v>27</v>
      </c>
      <c r="C774" s="144"/>
      <c r="D774" s="1">
        <v>0</v>
      </c>
      <c r="E774" s="1">
        <v>0</v>
      </c>
      <c r="F774" s="99">
        <f>SUM(D774:E774)</f>
        <v>0</v>
      </c>
      <c r="G774" s="1">
        <v>0</v>
      </c>
      <c r="H774" s="1">
        <v>0</v>
      </c>
      <c r="I774" s="99">
        <f>SUM(G774:H774)</f>
        <v>0</v>
      </c>
      <c r="J774" s="114">
        <f>IF(F774-I774=0,0,IF(F774-I774&gt;0,TEXT(ABS(F774-I774),"$#,###")&amp;" ▼",TEXT(ABS(F774-I774),"$#,###")&amp;" ▲"))</f>
        <v>0</v>
      </c>
      <c r="K774" s="28" t="s">
        <v>1052</v>
      </c>
      <c r="L774" s="125"/>
      <c r="M774" s="125"/>
      <c r="N774" s="125"/>
      <c r="O774" s="125"/>
      <c r="P774" s="125"/>
      <c r="Q774" s="125"/>
      <c r="R774" s="125"/>
      <c r="S774" s="98"/>
      <c r="T774" s="89" t="str">
        <f>T770</f>
        <v/>
      </c>
      <c r="U774" s="87" t="e">
        <f>U770</f>
        <v>#N/A</v>
      </c>
      <c r="V774" s="87" t="str">
        <f ca="1">V770</f>
        <v>01-Allan-Hancock_171211155522</v>
      </c>
      <c r="W774" s="87" t="str">
        <f ca="1">W770</f>
        <v>Copy of aebg_consortiumexpenditures_160722.xlsm</v>
      </c>
      <c r="X774" s="93"/>
      <c r="Y774" s="93"/>
      <c r="Z774" s="57"/>
      <c r="AA774" s="57"/>
      <c r="AB774" s="57"/>
      <c r="AC774" s="57"/>
    </row>
    <row r="775" spans="1:29" ht="16.05" customHeight="1" x14ac:dyDescent="0.25">
      <c r="A775" s="33" t="str">
        <f>$B$4</f>
        <v>01 Allan Hancock</v>
      </c>
      <c r="B775" s="135" t="s">
        <v>28</v>
      </c>
      <c r="C775" s="136"/>
      <c r="D775" s="2">
        <v>0</v>
      </c>
      <c r="E775" s="2">
        <v>0</v>
      </c>
      <c r="F775" s="100">
        <f t="shared" ref="F775:F781" si="418">SUM(D775:E775)</f>
        <v>0</v>
      </c>
      <c r="G775" s="2">
        <v>0</v>
      </c>
      <c r="H775" s="2">
        <v>0</v>
      </c>
      <c r="I775" s="100">
        <f t="shared" ref="I775:I781" si="419">SUM(G775:H775)</f>
        <v>0</v>
      </c>
      <c r="J775" s="114">
        <f t="shared" ref="J775:J782" si="420">IF(F775-I775=0,0,IF(F775-I775&gt;0,TEXT(ABS(F775-I775),"$#,###")&amp;" ▼",TEXT(ABS(F775-I775),"$#,###")&amp;" ▲"))</f>
        <v>0</v>
      </c>
      <c r="K775" s="28" t="s">
        <v>1052</v>
      </c>
      <c r="L775" s="125"/>
      <c r="M775" s="125"/>
      <c r="N775" s="125"/>
      <c r="O775" s="125"/>
      <c r="P775" s="125"/>
      <c r="Q775" s="125"/>
      <c r="R775" s="125"/>
      <c r="S775" s="98"/>
      <c r="T775" s="89" t="str">
        <f t="shared" ref="T775:W781" si="421">T774</f>
        <v/>
      </c>
      <c r="U775" s="87" t="e">
        <f t="shared" si="421"/>
        <v>#N/A</v>
      </c>
      <c r="V775" s="87" t="str">
        <f t="shared" ca="1" si="421"/>
        <v>01-Allan-Hancock_171211155522</v>
      </c>
      <c r="W775" s="87" t="str">
        <f t="shared" ca="1" si="421"/>
        <v>Copy of aebg_consortiumexpenditures_160722.xlsm</v>
      </c>
      <c r="X775" s="93"/>
      <c r="Y775" s="93"/>
      <c r="Z775" s="57"/>
      <c r="AA775" s="57"/>
      <c r="AB775" s="57"/>
      <c r="AC775" s="57"/>
    </row>
    <row r="776" spans="1:29" ht="16.05" customHeight="1" x14ac:dyDescent="0.25">
      <c r="A776" s="33" t="str">
        <f t="shared" ref="A776:A781" si="422">A775</f>
        <v>01 Allan Hancock</v>
      </c>
      <c r="B776" s="135" t="s">
        <v>29</v>
      </c>
      <c r="C776" s="136"/>
      <c r="D776" s="2">
        <v>0</v>
      </c>
      <c r="E776" s="2">
        <v>0</v>
      </c>
      <c r="F776" s="100">
        <f t="shared" si="418"/>
        <v>0</v>
      </c>
      <c r="G776" s="2">
        <v>0</v>
      </c>
      <c r="H776" s="2">
        <v>0</v>
      </c>
      <c r="I776" s="100">
        <f t="shared" si="419"/>
        <v>0</v>
      </c>
      <c r="J776" s="114">
        <f t="shared" si="420"/>
        <v>0</v>
      </c>
      <c r="K776" s="28" t="s">
        <v>1052</v>
      </c>
      <c r="L776" s="125"/>
      <c r="M776" s="125"/>
      <c r="N776" s="125"/>
      <c r="O776" s="125"/>
      <c r="P776" s="125"/>
      <c r="Q776" s="125"/>
      <c r="R776" s="125"/>
      <c r="S776" s="98"/>
      <c r="T776" s="89" t="str">
        <f t="shared" si="421"/>
        <v/>
      </c>
      <c r="U776" s="87" t="e">
        <f t="shared" si="421"/>
        <v>#N/A</v>
      </c>
      <c r="V776" s="87" t="str">
        <f t="shared" ca="1" si="421"/>
        <v>01-Allan-Hancock_171211155522</v>
      </c>
      <c r="W776" s="87" t="str">
        <f t="shared" ca="1" si="421"/>
        <v>Copy of aebg_consortiumexpenditures_160722.xlsm</v>
      </c>
      <c r="X776" s="93"/>
      <c r="Y776" s="93"/>
      <c r="Z776" s="57"/>
      <c r="AA776" s="57"/>
      <c r="AB776" s="57"/>
      <c r="AC776" s="57"/>
    </row>
    <row r="777" spans="1:29" ht="16.05" customHeight="1" x14ac:dyDescent="0.25">
      <c r="A777" s="33" t="str">
        <f t="shared" si="422"/>
        <v>01 Allan Hancock</v>
      </c>
      <c r="B777" s="135" t="s">
        <v>30</v>
      </c>
      <c r="C777" s="136"/>
      <c r="D777" s="1">
        <v>0</v>
      </c>
      <c r="E777" s="1">
        <v>0</v>
      </c>
      <c r="F777" s="100">
        <f t="shared" si="418"/>
        <v>0</v>
      </c>
      <c r="G777" s="1">
        <v>0</v>
      </c>
      <c r="H777" s="1">
        <v>0</v>
      </c>
      <c r="I777" s="100">
        <f t="shared" si="419"/>
        <v>0</v>
      </c>
      <c r="J777" s="114">
        <f t="shared" si="420"/>
        <v>0</v>
      </c>
      <c r="K777" s="28" t="s">
        <v>1052</v>
      </c>
      <c r="L777" s="125"/>
      <c r="M777" s="125"/>
      <c r="N777" s="125"/>
      <c r="O777" s="125"/>
      <c r="P777" s="125"/>
      <c r="Q777" s="125"/>
      <c r="R777" s="125"/>
      <c r="S777" s="98"/>
      <c r="T777" s="89" t="str">
        <f t="shared" si="421"/>
        <v/>
      </c>
      <c r="U777" s="87" t="e">
        <f t="shared" si="421"/>
        <v>#N/A</v>
      </c>
      <c r="V777" s="87" t="str">
        <f t="shared" ca="1" si="421"/>
        <v>01-Allan-Hancock_171211155522</v>
      </c>
      <c r="W777" s="87" t="str">
        <f t="shared" ca="1" si="421"/>
        <v>Copy of aebg_consortiumexpenditures_160722.xlsm</v>
      </c>
      <c r="X777" s="93"/>
      <c r="Y777" s="93"/>
      <c r="Z777" s="57"/>
      <c r="AA777" s="57"/>
      <c r="AB777" s="57"/>
      <c r="AC777" s="57"/>
    </row>
    <row r="778" spans="1:29" ht="16.05" customHeight="1" x14ac:dyDescent="0.25">
      <c r="A778" s="33" t="str">
        <f t="shared" si="422"/>
        <v>01 Allan Hancock</v>
      </c>
      <c r="B778" s="135" t="s">
        <v>31</v>
      </c>
      <c r="C778" s="136"/>
      <c r="D778" s="2">
        <v>0</v>
      </c>
      <c r="E778" s="2">
        <v>0</v>
      </c>
      <c r="F778" s="100">
        <f t="shared" si="418"/>
        <v>0</v>
      </c>
      <c r="G778" s="2">
        <v>0</v>
      </c>
      <c r="H778" s="2">
        <v>0</v>
      </c>
      <c r="I778" s="100">
        <f t="shared" si="419"/>
        <v>0</v>
      </c>
      <c r="J778" s="114">
        <f t="shared" si="420"/>
        <v>0</v>
      </c>
      <c r="K778" s="28" t="s">
        <v>1052</v>
      </c>
      <c r="L778" s="125"/>
      <c r="M778" s="125"/>
      <c r="N778" s="125"/>
      <c r="O778" s="125"/>
      <c r="P778" s="125"/>
      <c r="Q778" s="125"/>
      <c r="R778" s="125"/>
      <c r="S778" s="98"/>
      <c r="T778" s="89" t="str">
        <f t="shared" si="421"/>
        <v/>
      </c>
      <c r="U778" s="87" t="e">
        <f t="shared" si="421"/>
        <v>#N/A</v>
      </c>
      <c r="V778" s="87" t="str">
        <f t="shared" ca="1" si="421"/>
        <v>01-Allan-Hancock_171211155522</v>
      </c>
      <c r="W778" s="87" t="str">
        <f t="shared" ca="1" si="421"/>
        <v>Copy of aebg_consortiumexpenditures_160722.xlsm</v>
      </c>
      <c r="X778" s="93"/>
      <c r="Y778" s="93"/>
      <c r="Z778" s="57"/>
      <c r="AA778" s="57"/>
      <c r="AB778" s="57"/>
      <c r="AC778" s="57"/>
    </row>
    <row r="779" spans="1:29" ht="16.05" customHeight="1" x14ac:dyDescent="0.25">
      <c r="A779" s="33" t="str">
        <f t="shared" si="422"/>
        <v>01 Allan Hancock</v>
      </c>
      <c r="B779" s="135" t="s">
        <v>32</v>
      </c>
      <c r="C779" s="136"/>
      <c r="D779" s="2">
        <v>0</v>
      </c>
      <c r="E779" s="2">
        <v>0</v>
      </c>
      <c r="F779" s="100">
        <f t="shared" si="418"/>
        <v>0</v>
      </c>
      <c r="G779" s="2">
        <v>0</v>
      </c>
      <c r="H779" s="2">
        <v>0</v>
      </c>
      <c r="I779" s="100">
        <f t="shared" si="419"/>
        <v>0</v>
      </c>
      <c r="J779" s="114">
        <f t="shared" si="420"/>
        <v>0</v>
      </c>
      <c r="K779" s="28" t="s">
        <v>1052</v>
      </c>
      <c r="L779" s="125"/>
      <c r="M779" s="125"/>
      <c r="N779" s="125"/>
      <c r="O779" s="125"/>
      <c r="P779" s="125"/>
      <c r="Q779" s="125"/>
      <c r="R779" s="125"/>
      <c r="S779" s="66"/>
      <c r="T779" s="89" t="str">
        <f t="shared" si="421"/>
        <v/>
      </c>
      <c r="U779" s="87" t="e">
        <f t="shared" si="421"/>
        <v>#N/A</v>
      </c>
      <c r="V779" s="87" t="str">
        <f t="shared" ca="1" si="421"/>
        <v>01-Allan-Hancock_171211155522</v>
      </c>
      <c r="W779" s="87" t="str">
        <f t="shared" ca="1" si="421"/>
        <v>Copy of aebg_consortiumexpenditures_160722.xlsm</v>
      </c>
      <c r="X779" s="93"/>
      <c r="Y779" s="93"/>
      <c r="Z779" s="57"/>
      <c r="AA779" s="57"/>
      <c r="AB779" s="57"/>
      <c r="AC779" s="57"/>
    </row>
    <row r="780" spans="1:29" ht="16.05" customHeight="1" x14ac:dyDescent="0.25">
      <c r="A780" s="33" t="str">
        <f t="shared" si="422"/>
        <v>01 Allan Hancock</v>
      </c>
      <c r="B780" s="135" t="s">
        <v>33</v>
      </c>
      <c r="C780" s="136"/>
      <c r="D780" s="2">
        <v>0</v>
      </c>
      <c r="E780" s="2">
        <v>0</v>
      </c>
      <c r="F780" s="100">
        <f t="shared" si="418"/>
        <v>0</v>
      </c>
      <c r="G780" s="2">
        <v>0</v>
      </c>
      <c r="H780" s="2">
        <v>0</v>
      </c>
      <c r="I780" s="100">
        <f t="shared" si="419"/>
        <v>0</v>
      </c>
      <c r="J780" s="114">
        <f t="shared" si="420"/>
        <v>0</v>
      </c>
      <c r="K780" s="28" t="s">
        <v>1052</v>
      </c>
      <c r="L780" s="125"/>
      <c r="M780" s="125"/>
      <c r="N780" s="125"/>
      <c r="O780" s="125"/>
      <c r="P780" s="125"/>
      <c r="Q780" s="125"/>
      <c r="R780" s="125"/>
      <c r="S780" s="111" t="s">
        <v>37</v>
      </c>
      <c r="T780" s="89" t="str">
        <f t="shared" si="421"/>
        <v/>
      </c>
      <c r="U780" s="87" t="e">
        <f t="shared" si="421"/>
        <v>#N/A</v>
      </c>
      <c r="V780" s="87" t="str">
        <f t="shared" ca="1" si="421"/>
        <v>01-Allan-Hancock_171211155522</v>
      </c>
      <c r="W780" s="87" t="str">
        <f t="shared" ca="1" si="421"/>
        <v>Copy of aebg_consortiumexpenditures_160722.xlsm</v>
      </c>
      <c r="X780" s="93"/>
      <c r="Y780" s="93"/>
      <c r="Z780" s="57"/>
      <c r="AA780" s="57"/>
      <c r="AB780" s="57"/>
      <c r="AC780" s="57"/>
    </row>
    <row r="781" spans="1:29" ht="16.95" customHeight="1" thickBot="1" x14ac:dyDescent="0.3">
      <c r="A781" s="33" t="str">
        <f t="shared" si="422"/>
        <v>01 Allan Hancock</v>
      </c>
      <c r="B781" s="147" t="s">
        <v>1070</v>
      </c>
      <c r="C781" s="148"/>
      <c r="D781" s="3">
        <v>0</v>
      </c>
      <c r="E781" s="4">
        <v>0</v>
      </c>
      <c r="F781" s="101">
        <f t="shared" si="418"/>
        <v>0</v>
      </c>
      <c r="G781" s="3">
        <v>0</v>
      </c>
      <c r="H781" s="4">
        <v>0</v>
      </c>
      <c r="I781" s="101">
        <f t="shared" si="419"/>
        <v>0</v>
      </c>
      <c r="J781" s="115">
        <f t="shared" si="420"/>
        <v>0</v>
      </c>
      <c r="K781" s="28" t="s">
        <v>1052</v>
      </c>
      <c r="L781" s="125"/>
      <c r="M781" s="125"/>
      <c r="N781" s="125"/>
      <c r="O781" s="125"/>
      <c r="P781" s="125"/>
      <c r="Q781" s="125"/>
      <c r="R781" s="125"/>
      <c r="S781" s="112" t="s">
        <v>1066</v>
      </c>
      <c r="T781" s="89" t="str">
        <f t="shared" si="421"/>
        <v/>
      </c>
      <c r="U781" s="87" t="e">
        <f t="shared" si="421"/>
        <v>#N/A</v>
      </c>
      <c r="V781" s="87" t="str">
        <f t="shared" ca="1" si="421"/>
        <v>01-Allan-Hancock_171211155522</v>
      </c>
      <c r="W781" s="87" t="str">
        <f t="shared" ca="1" si="421"/>
        <v>Copy of aebg_consortiumexpenditures_160722.xlsm</v>
      </c>
      <c r="X781" s="93"/>
      <c r="Y781" s="93"/>
      <c r="Z781" s="57"/>
      <c r="AA781" s="57"/>
      <c r="AB781" s="57"/>
      <c r="AC781" s="57"/>
    </row>
    <row r="782" spans="1:29" thickTop="1" x14ac:dyDescent="0.25">
      <c r="B782" s="8" t="s">
        <v>11</v>
      </c>
      <c r="C782" s="9"/>
      <c r="D782" s="96">
        <f t="shared" ref="D782:I782" si="423">SUM(D774:D781)</f>
        <v>0</v>
      </c>
      <c r="E782" s="96">
        <f t="shared" si="423"/>
        <v>0</v>
      </c>
      <c r="F782" s="102">
        <f t="shared" si="423"/>
        <v>0</v>
      </c>
      <c r="G782" s="96">
        <f t="shared" si="423"/>
        <v>0</v>
      </c>
      <c r="H782" s="96">
        <f t="shared" si="423"/>
        <v>0</v>
      </c>
      <c r="I782" s="102">
        <f t="shared" si="423"/>
        <v>0</v>
      </c>
      <c r="J782" s="114">
        <f t="shared" si="420"/>
        <v>0</v>
      </c>
      <c r="K782" s="30"/>
      <c r="L782" s="124"/>
      <c r="M782" s="124"/>
      <c r="N782" s="124"/>
      <c r="O782" s="124"/>
      <c r="P782" s="124"/>
      <c r="Q782" s="124"/>
      <c r="R782" s="124"/>
      <c r="S782" s="11" t="s">
        <v>1067</v>
      </c>
      <c r="T782" s="89"/>
      <c r="U782" s="87"/>
      <c r="V782" s="87"/>
      <c r="W782" s="87"/>
      <c r="X782" s="93"/>
      <c r="Y782" s="93"/>
      <c r="Z782" s="57"/>
      <c r="AA782" s="57"/>
      <c r="AB782" s="57"/>
      <c r="AC782" s="57"/>
    </row>
  </sheetData>
  <sheetProtection password="ED75" sheet="1" objects="1" scenarios="1"/>
  <mergeCells count="946">
    <mergeCell ref="L782:R782"/>
    <mergeCell ref="L773:R773"/>
    <mergeCell ref="L774:R774"/>
    <mergeCell ref="L775:R775"/>
    <mergeCell ref="L776:R776"/>
    <mergeCell ref="L777:R777"/>
    <mergeCell ref="L778:R778"/>
    <mergeCell ref="L779:R779"/>
    <mergeCell ref="L780:R780"/>
    <mergeCell ref="L781:R781"/>
    <mergeCell ref="L661:R661"/>
    <mergeCell ref="L662:R662"/>
    <mergeCell ref="L663:R663"/>
    <mergeCell ref="L664:R664"/>
    <mergeCell ref="L665:R665"/>
    <mergeCell ref="L666:R666"/>
    <mergeCell ref="L667:R667"/>
    <mergeCell ref="L668:R668"/>
    <mergeCell ref="L669:R669"/>
    <mergeCell ref="L550:R550"/>
    <mergeCell ref="L551:R551"/>
    <mergeCell ref="L552:R552"/>
    <mergeCell ref="L553:R553"/>
    <mergeCell ref="L554:R554"/>
    <mergeCell ref="L555:R555"/>
    <mergeCell ref="L556:R556"/>
    <mergeCell ref="L557:R557"/>
    <mergeCell ref="L558:R558"/>
    <mergeCell ref="O676:P676"/>
    <mergeCell ref="O710:P710"/>
    <mergeCell ref="O711:P711"/>
    <mergeCell ref="O712:P712"/>
    <mergeCell ref="O713:P713"/>
    <mergeCell ref="O748:P748"/>
    <mergeCell ref="O749:P749"/>
    <mergeCell ref="O750:P750"/>
    <mergeCell ref="O751:P751"/>
    <mergeCell ref="L698:R698"/>
    <mergeCell ref="L699:R699"/>
    <mergeCell ref="L700:R700"/>
    <mergeCell ref="L701:R701"/>
    <mergeCell ref="L702:R702"/>
    <mergeCell ref="L703:R703"/>
    <mergeCell ref="L704:R704"/>
    <mergeCell ref="L705:R705"/>
    <mergeCell ref="L706:R706"/>
    <mergeCell ref="L707:R707"/>
    <mergeCell ref="L735:R735"/>
    <mergeCell ref="L736:R736"/>
    <mergeCell ref="L737:R737"/>
    <mergeCell ref="L738:R738"/>
    <mergeCell ref="L739:R739"/>
    <mergeCell ref="O565:P565"/>
    <mergeCell ref="O599:P599"/>
    <mergeCell ref="O600:P600"/>
    <mergeCell ref="O601:P601"/>
    <mergeCell ref="O602:P602"/>
    <mergeCell ref="O636:P636"/>
    <mergeCell ref="O637:P637"/>
    <mergeCell ref="O638:P638"/>
    <mergeCell ref="O639:P639"/>
    <mergeCell ref="L587:R587"/>
    <mergeCell ref="L588:R588"/>
    <mergeCell ref="L589:R589"/>
    <mergeCell ref="L590:R590"/>
    <mergeCell ref="L591:R591"/>
    <mergeCell ref="L592:R592"/>
    <mergeCell ref="L593:R593"/>
    <mergeCell ref="L594:R594"/>
    <mergeCell ref="L595:R595"/>
    <mergeCell ref="L596:R596"/>
    <mergeCell ref="L624:R624"/>
    <mergeCell ref="L625:R625"/>
    <mergeCell ref="L626:R626"/>
    <mergeCell ref="L627:R627"/>
    <mergeCell ref="L628:R628"/>
    <mergeCell ref="O454:P454"/>
    <mergeCell ref="O488:P488"/>
    <mergeCell ref="O489:P489"/>
    <mergeCell ref="O490:P490"/>
    <mergeCell ref="O491:P491"/>
    <mergeCell ref="O525:P525"/>
    <mergeCell ref="O526:P526"/>
    <mergeCell ref="O527:P527"/>
    <mergeCell ref="O528:P528"/>
    <mergeCell ref="L476:R476"/>
    <mergeCell ref="L477:R477"/>
    <mergeCell ref="L478:R478"/>
    <mergeCell ref="L479:R479"/>
    <mergeCell ref="L480:R480"/>
    <mergeCell ref="L481:R481"/>
    <mergeCell ref="L482:R482"/>
    <mergeCell ref="L483:R483"/>
    <mergeCell ref="L484:R484"/>
    <mergeCell ref="L485:R485"/>
    <mergeCell ref="L513:R513"/>
    <mergeCell ref="L514:R514"/>
    <mergeCell ref="L515:R515"/>
    <mergeCell ref="L516:R516"/>
    <mergeCell ref="L517:R517"/>
    <mergeCell ref="O343:P343"/>
    <mergeCell ref="O377:P377"/>
    <mergeCell ref="O378:P378"/>
    <mergeCell ref="O379:P379"/>
    <mergeCell ref="O380:P380"/>
    <mergeCell ref="O414:P414"/>
    <mergeCell ref="O415:P415"/>
    <mergeCell ref="O416:P416"/>
    <mergeCell ref="O417:P417"/>
    <mergeCell ref="O44:P44"/>
    <mergeCell ref="O78:P78"/>
    <mergeCell ref="O79:P79"/>
    <mergeCell ref="O80:P80"/>
    <mergeCell ref="O81:P81"/>
    <mergeCell ref="O116:P116"/>
    <mergeCell ref="O117:P117"/>
    <mergeCell ref="O118:P118"/>
    <mergeCell ref="O119:P119"/>
    <mergeCell ref="O4:P4"/>
    <mergeCell ref="O5:P5"/>
    <mergeCell ref="O6:P6"/>
    <mergeCell ref="O7:P7"/>
    <mergeCell ref="O41:P41"/>
    <mergeCell ref="O42:P42"/>
    <mergeCell ref="O43:P43"/>
    <mergeCell ref="L715:S716"/>
    <mergeCell ref="L678:S679"/>
    <mergeCell ref="L641:S642"/>
    <mergeCell ref="L604:S605"/>
    <mergeCell ref="L567:S568"/>
    <mergeCell ref="L530:S531"/>
    <mergeCell ref="L493:S494"/>
    <mergeCell ref="L456:S457"/>
    <mergeCell ref="L419:S420"/>
    <mergeCell ref="L382:S383"/>
    <mergeCell ref="L345:S346"/>
    <mergeCell ref="L372:R372"/>
    <mergeCell ref="L373:R373"/>
    <mergeCell ref="L374:R374"/>
    <mergeCell ref="L308:S309"/>
    <mergeCell ref="O306:P306"/>
    <mergeCell ref="L271:S272"/>
    <mergeCell ref="D46:J46"/>
    <mergeCell ref="D47:F47"/>
    <mergeCell ref="G47:I47"/>
    <mergeCell ref="J47:J48"/>
    <mergeCell ref="D83:J83"/>
    <mergeCell ref="D84:F84"/>
    <mergeCell ref="G84:I84"/>
    <mergeCell ref="J84:J85"/>
    <mergeCell ref="D121:J121"/>
    <mergeCell ref="B774:C774"/>
    <mergeCell ref="B775:C775"/>
    <mergeCell ref="B776:C776"/>
    <mergeCell ref="B769:C769"/>
    <mergeCell ref="B770:C770"/>
    <mergeCell ref="B771:C771"/>
    <mergeCell ref="B773:C773"/>
    <mergeCell ref="B780:C780"/>
    <mergeCell ref="B781:C781"/>
    <mergeCell ref="B777:C777"/>
    <mergeCell ref="B778:C778"/>
    <mergeCell ref="B779:C779"/>
    <mergeCell ref="B757:C757"/>
    <mergeCell ref="C750:G750"/>
    <mergeCell ref="B763:C763"/>
    <mergeCell ref="B765:C765"/>
    <mergeCell ref="B766:C766"/>
    <mergeCell ref="B767:C767"/>
    <mergeCell ref="B768:C768"/>
    <mergeCell ref="B758:C758"/>
    <mergeCell ref="B759:C759"/>
    <mergeCell ref="B760:C760"/>
    <mergeCell ref="B761:C761"/>
    <mergeCell ref="B762:C762"/>
    <mergeCell ref="D753:J753"/>
    <mergeCell ref="D754:F754"/>
    <mergeCell ref="G754:I754"/>
    <mergeCell ref="J754:J755"/>
    <mergeCell ref="L753:S754"/>
    <mergeCell ref="B742:C742"/>
    <mergeCell ref="B743:C743"/>
    <mergeCell ref="B755:C755"/>
    <mergeCell ref="B756:C756"/>
    <mergeCell ref="B739:C739"/>
    <mergeCell ref="B740:C740"/>
    <mergeCell ref="B741:C741"/>
    <mergeCell ref="L740:R740"/>
    <mergeCell ref="L741:R741"/>
    <mergeCell ref="L742:R742"/>
    <mergeCell ref="L743:R743"/>
    <mergeCell ref="L744:R744"/>
    <mergeCell ref="B736:C736"/>
    <mergeCell ref="B737:C737"/>
    <mergeCell ref="B738:C738"/>
    <mergeCell ref="B731:C731"/>
    <mergeCell ref="B732:C732"/>
    <mergeCell ref="B733:C733"/>
    <mergeCell ref="B735:C735"/>
    <mergeCell ref="B725:C725"/>
    <mergeCell ref="B727:C727"/>
    <mergeCell ref="B728:C728"/>
    <mergeCell ref="B729:C729"/>
    <mergeCell ref="B730:C730"/>
    <mergeCell ref="B720:C720"/>
    <mergeCell ref="B721:C721"/>
    <mergeCell ref="B722:C722"/>
    <mergeCell ref="B723:C723"/>
    <mergeCell ref="B724:C724"/>
    <mergeCell ref="B717:C717"/>
    <mergeCell ref="B718:C718"/>
    <mergeCell ref="B719:C719"/>
    <mergeCell ref="D715:J715"/>
    <mergeCell ref="D716:F716"/>
    <mergeCell ref="G716:I716"/>
    <mergeCell ref="J716:J717"/>
    <mergeCell ref="C712:G712"/>
    <mergeCell ref="B705:C705"/>
    <mergeCell ref="B706:C706"/>
    <mergeCell ref="B702:C702"/>
    <mergeCell ref="B703:C703"/>
    <mergeCell ref="B704:C704"/>
    <mergeCell ref="B699:C699"/>
    <mergeCell ref="B700:C700"/>
    <mergeCell ref="B701:C701"/>
    <mergeCell ref="B694:C694"/>
    <mergeCell ref="B695:C695"/>
    <mergeCell ref="B696:C696"/>
    <mergeCell ref="B698:C698"/>
    <mergeCell ref="B688:C688"/>
    <mergeCell ref="B690:C690"/>
    <mergeCell ref="B691:C691"/>
    <mergeCell ref="B692:C692"/>
    <mergeCell ref="B693:C693"/>
    <mergeCell ref="B683:C683"/>
    <mergeCell ref="B684:C684"/>
    <mergeCell ref="B685:C685"/>
    <mergeCell ref="B686:C686"/>
    <mergeCell ref="B687:C687"/>
    <mergeCell ref="B680:C680"/>
    <mergeCell ref="B681:C681"/>
    <mergeCell ref="B682:C682"/>
    <mergeCell ref="D678:J678"/>
    <mergeCell ref="D679:F679"/>
    <mergeCell ref="G679:I679"/>
    <mergeCell ref="J679:J680"/>
    <mergeCell ref="C675:G675"/>
    <mergeCell ref="B668:C668"/>
    <mergeCell ref="B669:C669"/>
    <mergeCell ref="B665:C665"/>
    <mergeCell ref="B666:C666"/>
    <mergeCell ref="B667:C667"/>
    <mergeCell ref="O673:P673"/>
    <mergeCell ref="O674:P674"/>
    <mergeCell ref="O675:P675"/>
    <mergeCell ref="L670:R670"/>
    <mergeCell ref="B662:C662"/>
    <mergeCell ref="B663:C663"/>
    <mergeCell ref="B664:C664"/>
    <mergeCell ref="B657:C657"/>
    <mergeCell ref="B658:C658"/>
    <mergeCell ref="B659:C659"/>
    <mergeCell ref="B661:C661"/>
    <mergeCell ref="B651:C651"/>
    <mergeCell ref="B653:C653"/>
    <mergeCell ref="B654:C654"/>
    <mergeCell ref="B655:C655"/>
    <mergeCell ref="B656:C656"/>
    <mergeCell ref="B646:C646"/>
    <mergeCell ref="B647:C647"/>
    <mergeCell ref="B648:C648"/>
    <mergeCell ref="B649:C649"/>
    <mergeCell ref="B650:C650"/>
    <mergeCell ref="B643:C643"/>
    <mergeCell ref="B644:C644"/>
    <mergeCell ref="B645:C645"/>
    <mergeCell ref="D641:J641"/>
    <mergeCell ref="D642:F642"/>
    <mergeCell ref="G642:I642"/>
    <mergeCell ref="J642:J643"/>
    <mergeCell ref="C638:G638"/>
    <mergeCell ref="B631:C631"/>
    <mergeCell ref="B632:C632"/>
    <mergeCell ref="B628:C628"/>
    <mergeCell ref="B629:C629"/>
    <mergeCell ref="B630:C630"/>
    <mergeCell ref="L629:R629"/>
    <mergeCell ref="L630:R630"/>
    <mergeCell ref="L631:R631"/>
    <mergeCell ref="L632:R632"/>
    <mergeCell ref="L633:R633"/>
    <mergeCell ref="B625:C625"/>
    <mergeCell ref="B626:C626"/>
    <mergeCell ref="B627:C627"/>
    <mergeCell ref="B620:C620"/>
    <mergeCell ref="B621:C621"/>
    <mergeCell ref="B622:C622"/>
    <mergeCell ref="B624:C624"/>
    <mergeCell ref="B614:C614"/>
    <mergeCell ref="B616:C616"/>
    <mergeCell ref="B617:C617"/>
    <mergeCell ref="B618:C618"/>
    <mergeCell ref="B619:C619"/>
    <mergeCell ref="B609:C609"/>
    <mergeCell ref="B610:C610"/>
    <mergeCell ref="B611:C611"/>
    <mergeCell ref="B612:C612"/>
    <mergeCell ref="B613:C613"/>
    <mergeCell ref="B606:C606"/>
    <mergeCell ref="B607:C607"/>
    <mergeCell ref="B608:C608"/>
    <mergeCell ref="D604:J604"/>
    <mergeCell ref="D605:F605"/>
    <mergeCell ref="G605:I605"/>
    <mergeCell ref="J605:J606"/>
    <mergeCell ref="C601:G601"/>
    <mergeCell ref="B594:C594"/>
    <mergeCell ref="B595:C595"/>
    <mergeCell ref="B591:C591"/>
    <mergeCell ref="B592:C592"/>
    <mergeCell ref="B593:C593"/>
    <mergeCell ref="B588:C588"/>
    <mergeCell ref="B589:C589"/>
    <mergeCell ref="B590:C590"/>
    <mergeCell ref="B583:C583"/>
    <mergeCell ref="B584:C584"/>
    <mergeCell ref="B585:C585"/>
    <mergeCell ref="B587:C587"/>
    <mergeCell ref="B577:C577"/>
    <mergeCell ref="B579:C579"/>
    <mergeCell ref="B580:C580"/>
    <mergeCell ref="B581:C581"/>
    <mergeCell ref="B582:C582"/>
    <mergeCell ref="B572:C572"/>
    <mergeCell ref="B573:C573"/>
    <mergeCell ref="B574:C574"/>
    <mergeCell ref="B575:C575"/>
    <mergeCell ref="B576:C576"/>
    <mergeCell ref="B569:C569"/>
    <mergeCell ref="B570:C570"/>
    <mergeCell ref="B571:C571"/>
    <mergeCell ref="D567:J567"/>
    <mergeCell ref="D568:F568"/>
    <mergeCell ref="G568:I568"/>
    <mergeCell ref="J568:J569"/>
    <mergeCell ref="C564:G564"/>
    <mergeCell ref="B557:C557"/>
    <mergeCell ref="B558:C558"/>
    <mergeCell ref="B554:C554"/>
    <mergeCell ref="B555:C555"/>
    <mergeCell ref="B556:C556"/>
    <mergeCell ref="O562:P562"/>
    <mergeCell ref="O563:P563"/>
    <mergeCell ref="O564:P564"/>
    <mergeCell ref="L559:R559"/>
    <mergeCell ref="B551:C551"/>
    <mergeCell ref="B552:C552"/>
    <mergeCell ref="B553:C553"/>
    <mergeCell ref="B546:C546"/>
    <mergeCell ref="B547:C547"/>
    <mergeCell ref="B548:C548"/>
    <mergeCell ref="B550:C550"/>
    <mergeCell ref="B540:C540"/>
    <mergeCell ref="B542:C542"/>
    <mergeCell ref="B543:C543"/>
    <mergeCell ref="B544:C544"/>
    <mergeCell ref="B545:C545"/>
    <mergeCell ref="B535:C535"/>
    <mergeCell ref="B536:C536"/>
    <mergeCell ref="B537:C537"/>
    <mergeCell ref="B538:C538"/>
    <mergeCell ref="B539:C539"/>
    <mergeCell ref="B532:C532"/>
    <mergeCell ref="B533:C533"/>
    <mergeCell ref="B534:C534"/>
    <mergeCell ref="D530:J530"/>
    <mergeCell ref="D531:F531"/>
    <mergeCell ref="G531:I531"/>
    <mergeCell ref="J531:J532"/>
    <mergeCell ref="C527:G527"/>
    <mergeCell ref="B520:C520"/>
    <mergeCell ref="B521:C521"/>
    <mergeCell ref="B517:C517"/>
    <mergeCell ref="B518:C518"/>
    <mergeCell ref="B519:C519"/>
    <mergeCell ref="L518:R518"/>
    <mergeCell ref="L519:R519"/>
    <mergeCell ref="L520:R520"/>
    <mergeCell ref="L521:R521"/>
    <mergeCell ref="L522:R522"/>
    <mergeCell ref="B514:C514"/>
    <mergeCell ref="B515:C515"/>
    <mergeCell ref="B516:C516"/>
    <mergeCell ref="B509:C509"/>
    <mergeCell ref="B510:C510"/>
    <mergeCell ref="B511:C511"/>
    <mergeCell ref="B513:C513"/>
    <mergeCell ref="B503:C503"/>
    <mergeCell ref="B505:C505"/>
    <mergeCell ref="B506:C506"/>
    <mergeCell ref="B507:C507"/>
    <mergeCell ref="B508:C508"/>
    <mergeCell ref="B498:C498"/>
    <mergeCell ref="B499:C499"/>
    <mergeCell ref="B500:C500"/>
    <mergeCell ref="B501:C501"/>
    <mergeCell ref="B502:C502"/>
    <mergeCell ref="B495:C495"/>
    <mergeCell ref="B496:C496"/>
    <mergeCell ref="B497:C497"/>
    <mergeCell ref="D493:J493"/>
    <mergeCell ref="D494:F494"/>
    <mergeCell ref="G494:I494"/>
    <mergeCell ref="J494:J495"/>
    <mergeCell ref="C490:G490"/>
    <mergeCell ref="B483:C483"/>
    <mergeCell ref="B484:C484"/>
    <mergeCell ref="B480:C480"/>
    <mergeCell ref="B481:C481"/>
    <mergeCell ref="B482:C482"/>
    <mergeCell ref="B477:C477"/>
    <mergeCell ref="B478:C478"/>
    <mergeCell ref="B479:C479"/>
    <mergeCell ref="B472:C472"/>
    <mergeCell ref="B473:C473"/>
    <mergeCell ref="B474:C474"/>
    <mergeCell ref="B476:C476"/>
    <mergeCell ref="B466:C466"/>
    <mergeCell ref="B468:C468"/>
    <mergeCell ref="B469:C469"/>
    <mergeCell ref="B470:C470"/>
    <mergeCell ref="B471:C471"/>
    <mergeCell ref="B461:C461"/>
    <mergeCell ref="B462:C462"/>
    <mergeCell ref="B463:C463"/>
    <mergeCell ref="B464:C464"/>
    <mergeCell ref="B465:C465"/>
    <mergeCell ref="B458:C458"/>
    <mergeCell ref="B459:C459"/>
    <mergeCell ref="B460:C460"/>
    <mergeCell ref="D456:J456"/>
    <mergeCell ref="D457:F457"/>
    <mergeCell ref="G457:I457"/>
    <mergeCell ref="J457:J458"/>
    <mergeCell ref="C453:G453"/>
    <mergeCell ref="B446:C446"/>
    <mergeCell ref="L446:R446"/>
    <mergeCell ref="B447:C447"/>
    <mergeCell ref="L447:R447"/>
    <mergeCell ref="L448:R448"/>
    <mergeCell ref="O451:P451"/>
    <mergeCell ref="O452:P452"/>
    <mergeCell ref="O453:P453"/>
    <mergeCell ref="B443:C443"/>
    <mergeCell ref="L443:R443"/>
    <mergeCell ref="B444:C444"/>
    <mergeCell ref="L444:R444"/>
    <mergeCell ref="B445:C445"/>
    <mergeCell ref="L445:R445"/>
    <mergeCell ref="B440:C440"/>
    <mergeCell ref="L440:R440"/>
    <mergeCell ref="B441:C441"/>
    <mergeCell ref="L441:R441"/>
    <mergeCell ref="B442:C442"/>
    <mergeCell ref="L442:R442"/>
    <mergeCell ref="B435:C435"/>
    <mergeCell ref="B436:C436"/>
    <mergeCell ref="B437:C437"/>
    <mergeCell ref="B439:C439"/>
    <mergeCell ref="L439:R439"/>
    <mergeCell ref="B429:C429"/>
    <mergeCell ref="B431:C431"/>
    <mergeCell ref="B432:C432"/>
    <mergeCell ref="B433:C433"/>
    <mergeCell ref="B434:C434"/>
    <mergeCell ref="B424:C424"/>
    <mergeCell ref="B425:C425"/>
    <mergeCell ref="B426:C426"/>
    <mergeCell ref="B427:C427"/>
    <mergeCell ref="B428:C428"/>
    <mergeCell ref="B421:C421"/>
    <mergeCell ref="B422:C422"/>
    <mergeCell ref="B423:C423"/>
    <mergeCell ref="D419:J419"/>
    <mergeCell ref="D420:F420"/>
    <mergeCell ref="G420:I420"/>
    <mergeCell ref="J420:J421"/>
    <mergeCell ref="C416:G416"/>
    <mergeCell ref="B409:C409"/>
    <mergeCell ref="L409:R409"/>
    <mergeCell ref="B410:C410"/>
    <mergeCell ref="L410:R410"/>
    <mergeCell ref="L411:R411"/>
    <mergeCell ref="B406:C406"/>
    <mergeCell ref="L406:R406"/>
    <mergeCell ref="B407:C407"/>
    <mergeCell ref="L407:R407"/>
    <mergeCell ref="B408:C408"/>
    <mergeCell ref="L408:R408"/>
    <mergeCell ref="B403:C403"/>
    <mergeCell ref="L403:R403"/>
    <mergeCell ref="B404:C404"/>
    <mergeCell ref="L404:R404"/>
    <mergeCell ref="B405:C405"/>
    <mergeCell ref="L405:R405"/>
    <mergeCell ref="B398:C398"/>
    <mergeCell ref="B399:C399"/>
    <mergeCell ref="B400:C400"/>
    <mergeCell ref="B402:C402"/>
    <mergeCell ref="L402:R402"/>
    <mergeCell ref="B392:C392"/>
    <mergeCell ref="B394:C394"/>
    <mergeCell ref="B395:C395"/>
    <mergeCell ref="B396:C396"/>
    <mergeCell ref="B397:C397"/>
    <mergeCell ref="B387:C387"/>
    <mergeCell ref="B388:C388"/>
    <mergeCell ref="B389:C389"/>
    <mergeCell ref="B390:C390"/>
    <mergeCell ref="B391:C391"/>
    <mergeCell ref="B384:C384"/>
    <mergeCell ref="B385:C385"/>
    <mergeCell ref="B386:C386"/>
    <mergeCell ref="D382:J382"/>
    <mergeCell ref="D383:F383"/>
    <mergeCell ref="G383:I383"/>
    <mergeCell ref="J383:J384"/>
    <mergeCell ref="C379:G379"/>
    <mergeCell ref="B372:C372"/>
    <mergeCell ref="B373:C373"/>
    <mergeCell ref="B369:C369"/>
    <mergeCell ref="L369:R369"/>
    <mergeCell ref="B370:C370"/>
    <mergeCell ref="L370:R370"/>
    <mergeCell ref="B371:C371"/>
    <mergeCell ref="L371:R371"/>
    <mergeCell ref="B366:C366"/>
    <mergeCell ref="L366:R366"/>
    <mergeCell ref="B367:C367"/>
    <mergeCell ref="L367:R367"/>
    <mergeCell ref="B368:C368"/>
    <mergeCell ref="L368:R368"/>
    <mergeCell ref="B361:C361"/>
    <mergeCell ref="B362:C362"/>
    <mergeCell ref="B363:C363"/>
    <mergeCell ref="B365:C365"/>
    <mergeCell ref="L365:R365"/>
    <mergeCell ref="B355:C355"/>
    <mergeCell ref="B357:C357"/>
    <mergeCell ref="B358:C358"/>
    <mergeCell ref="B359:C359"/>
    <mergeCell ref="B360:C360"/>
    <mergeCell ref="B350:C350"/>
    <mergeCell ref="B351:C351"/>
    <mergeCell ref="B352:C352"/>
    <mergeCell ref="B353:C353"/>
    <mergeCell ref="B354:C354"/>
    <mergeCell ref="B347:C347"/>
    <mergeCell ref="B348:C348"/>
    <mergeCell ref="B349:C349"/>
    <mergeCell ref="D345:J345"/>
    <mergeCell ref="D346:F346"/>
    <mergeCell ref="G346:I346"/>
    <mergeCell ref="J346:J347"/>
    <mergeCell ref="C342:G342"/>
    <mergeCell ref="B335:C335"/>
    <mergeCell ref="L335:R335"/>
    <mergeCell ref="B336:C336"/>
    <mergeCell ref="L336:R336"/>
    <mergeCell ref="L337:R337"/>
    <mergeCell ref="O340:P340"/>
    <mergeCell ref="O341:P341"/>
    <mergeCell ref="O342:P342"/>
    <mergeCell ref="B332:C332"/>
    <mergeCell ref="L332:R332"/>
    <mergeCell ref="B333:C333"/>
    <mergeCell ref="L333:R333"/>
    <mergeCell ref="B334:C334"/>
    <mergeCell ref="L334:R334"/>
    <mergeCell ref="B329:C329"/>
    <mergeCell ref="L329:R329"/>
    <mergeCell ref="B330:C330"/>
    <mergeCell ref="L330:R330"/>
    <mergeCell ref="B331:C331"/>
    <mergeCell ref="L331:R331"/>
    <mergeCell ref="B324:C324"/>
    <mergeCell ref="B325:C325"/>
    <mergeCell ref="B326:C326"/>
    <mergeCell ref="B328:C328"/>
    <mergeCell ref="L328:R328"/>
    <mergeCell ref="B318:C318"/>
    <mergeCell ref="B320:C320"/>
    <mergeCell ref="B321:C321"/>
    <mergeCell ref="B322:C322"/>
    <mergeCell ref="B323:C323"/>
    <mergeCell ref="B313:C313"/>
    <mergeCell ref="B314:C314"/>
    <mergeCell ref="B315:C315"/>
    <mergeCell ref="B316:C316"/>
    <mergeCell ref="B317:C317"/>
    <mergeCell ref="B310:C310"/>
    <mergeCell ref="B311:C311"/>
    <mergeCell ref="B312:C312"/>
    <mergeCell ref="D308:J308"/>
    <mergeCell ref="D309:F309"/>
    <mergeCell ref="G309:I309"/>
    <mergeCell ref="J309:J310"/>
    <mergeCell ref="C305:G305"/>
    <mergeCell ref="B298:C298"/>
    <mergeCell ref="L298:R298"/>
    <mergeCell ref="B299:C299"/>
    <mergeCell ref="L299:R299"/>
    <mergeCell ref="L300:R300"/>
    <mergeCell ref="O303:P303"/>
    <mergeCell ref="O304:P304"/>
    <mergeCell ref="O305:P305"/>
    <mergeCell ref="B295:C295"/>
    <mergeCell ref="L295:R295"/>
    <mergeCell ref="B296:C296"/>
    <mergeCell ref="L296:R296"/>
    <mergeCell ref="B297:C297"/>
    <mergeCell ref="L297:R297"/>
    <mergeCell ref="B292:C292"/>
    <mergeCell ref="L292:R292"/>
    <mergeCell ref="B293:C293"/>
    <mergeCell ref="L293:R293"/>
    <mergeCell ref="B294:C294"/>
    <mergeCell ref="L294:R294"/>
    <mergeCell ref="B287:C287"/>
    <mergeCell ref="B288:C288"/>
    <mergeCell ref="B289:C289"/>
    <mergeCell ref="B291:C291"/>
    <mergeCell ref="L291:R291"/>
    <mergeCell ref="B281:C281"/>
    <mergeCell ref="B283:C283"/>
    <mergeCell ref="B284:C284"/>
    <mergeCell ref="B285:C285"/>
    <mergeCell ref="B286:C286"/>
    <mergeCell ref="B277:C277"/>
    <mergeCell ref="B278:C278"/>
    <mergeCell ref="B279:C279"/>
    <mergeCell ref="B280:C280"/>
    <mergeCell ref="B273:C273"/>
    <mergeCell ref="B274:C274"/>
    <mergeCell ref="B275:C275"/>
    <mergeCell ref="D271:J271"/>
    <mergeCell ref="D272:F272"/>
    <mergeCell ref="G272:I272"/>
    <mergeCell ref="J272:J273"/>
    <mergeCell ref="B276:C276"/>
    <mergeCell ref="O269:P269"/>
    <mergeCell ref="B258:C258"/>
    <mergeCell ref="L258:R258"/>
    <mergeCell ref="B259:C259"/>
    <mergeCell ref="L259:R259"/>
    <mergeCell ref="B260:C260"/>
    <mergeCell ref="L260:R260"/>
    <mergeCell ref="B255:C255"/>
    <mergeCell ref="L255:R255"/>
    <mergeCell ref="B256:C256"/>
    <mergeCell ref="L256:R256"/>
    <mergeCell ref="B257:C257"/>
    <mergeCell ref="L257:R257"/>
    <mergeCell ref="C268:G268"/>
    <mergeCell ref="B261:C261"/>
    <mergeCell ref="L261:R261"/>
    <mergeCell ref="B262:C262"/>
    <mergeCell ref="L262:R262"/>
    <mergeCell ref="L263:R263"/>
    <mergeCell ref="O266:P266"/>
    <mergeCell ref="O267:P267"/>
    <mergeCell ref="O268:P268"/>
    <mergeCell ref="B250:C250"/>
    <mergeCell ref="B251:C251"/>
    <mergeCell ref="B252:C252"/>
    <mergeCell ref="B254:C254"/>
    <mergeCell ref="L254:R254"/>
    <mergeCell ref="B244:C244"/>
    <mergeCell ref="B246:C246"/>
    <mergeCell ref="B247:C247"/>
    <mergeCell ref="B248:C248"/>
    <mergeCell ref="B249:C249"/>
    <mergeCell ref="B240:C240"/>
    <mergeCell ref="B241:C241"/>
    <mergeCell ref="B242:C242"/>
    <mergeCell ref="B243:C243"/>
    <mergeCell ref="B236:C236"/>
    <mergeCell ref="B237:C237"/>
    <mergeCell ref="B238:C238"/>
    <mergeCell ref="D234:J234"/>
    <mergeCell ref="D235:F235"/>
    <mergeCell ref="G235:I235"/>
    <mergeCell ref="J235:J236"/>
    <mergeCell ref="B239:C239"/>
    <mergeCell ref="O232:P232"/>
    <mergeCell ref="B220:C220"/>
    <mergeCell ref="L220:R220"/>
    <mergeCell ref="B221:C221"/>
    <mergeCell ref="L221:R221"/>
    <mergeCell ref="B222:C222"/>
    <mergeCell ref="L222:R222"/>
    <mergeCell ref="B217:C217"/>
    <mergeCell ref="L217:R217"/>
    <mergeCell ref="B218:C218"/>
    <mergeCell ref="L218:R218"/>
    <mergeCell ref="B219:C219"/>
    <mergeCell ref="L219:R219"/>
    <mergeCell ref="C231:G231"/>
    <mergeCell ref="B223:C223"/>
    <mergeCell ref="L223:R223"/>
    <mergeCell ref="B224:C224"/>
    <mergeCell ref="L224:R224"/>
    <mergeCell ref="L225:R225"/>
    <mergeCell ref="O229:P229"/>
    <mergeCell ref="O230:P230"/>
    <mergeCell ref="O231:P231"/>
    <mergeCell ref="B212:C212"/>
    <mergeCell ref="B213:C213"/>
    <mergeCell ref="B214:C214"/>
    <mergeCell ref="B216:C216"/>
    <mergeCell ref="L216:R216"/>
    <mergeCell ref="B206:C206"/>
    <mergeCell ref="B208:C208"/>
    <mergeCell ref="B209:C209"/>
    <mergeCell ref="B210:C210"/>
    <mergeCell ref="B211:C211"/>
    <mergeCell ref="B202:C202"/>
    <mergeCell ref="B203:C203"/>
    <mergeCell ref="B204:C204"/>
    <mergeCell ref="B205:C205"/>
    <mergeCell ref="B198:C198"/>
    <mergeCell ref="B199:C199"/>
    <mergeCell ref="B200:C200"/>
    <mergeCell ref="D196:J196"/>
    <mergeCell ref="D197:F197"/>
    <mergeCell ref="G197:I197"/>
    <mergeCell ref="J197:J198"/>
    <mergeCell ref="B201:C201"/>
    <mergeCell ref="O194:P194"/>
    <mergeCell ref="B182:C182"/>
    <mergeCell ref="L182:R182"/>
    <mergeCell ref="B183:C183"/>
    <mergeCell ref="L183:R183"/>
    <mergeCell ref="B184:C184"/>
    <mergeCell ref="L184:R184"/>
    <mergeCell ref="B179:C179"/>
    <mergeCell ref="L179:R179"/>
    <mergeCell ref="B180:C180"/>
    <mergeCell ref="L180:R180"/>
    <mergeCell ref="B181:C181"/>
    <mergeCell ref="L181:R181"/>
    <mergeCell ref="C193:G193"/>
    <mergeCell ref="B185:C185"/>
    <mergeCell ref="L185:R185"/>
    <mergeCell ref="B186:C186"/>
    <mergeCell ref="L186:R186"/>
    <mergeCell ref="L187:R187"/>
    <mergeCell ref="O191:P191"/>
    <mergeCell ref="O192:P192"/>
    <mergeCell ref="O193:P193"/>
    <mergeCell ref="B174:C174"/>
    <mergeCell ref="B175:C175"/>
    <mergeCell ref="B176:C176"/>
    <mergeCell ref="B178:C178"/>
    <mergeCell ref="L178:R178"/>
    <mergeCell ref="B168:C168"/>
    <mergeCell ref="B170:C170"/>
    <mergeCell ref="B171:C171"/>
    <mergeCell ref="B172:C172"/>
    <mergeCell ref="B173:C173"/>
    <mergeCell ref="B164:C164"/>
    <mergeCell ref="B165:C165"/>
    <mergeCell ref="B166:C166"/>
    <mergeCell ref="B167:C167"/>
    <mergeCell ref="B160:C160"/>
    <mergeCell ref="B161:C161"/>
    <mergeCell ref="B162:C162"/>
    <mergeCell ref="D158:J158"/>
    <mergeCell ref="D159:F159"/>
    <mergeCell ref="G159:I159"/>
    <mergeCell ref="J159:J160"/>
    <mergeCell ref="B163:C163"/>
    <mergeCell ref="O156:P156"/>
    <mergeCell ref="B145:C145"/>
    <mergeCell ref="L145:R145"/>
    <mergeCell ref="B146:C146"/>
    <mergeCell ref="L146:R146"/>
    <mergeCell ref="B147:C147"/>
    <mergeCell ref="L147:R147"/>
    <mergeCell ref="B142:C142"/>
    <mergeCell ref="L142:R142"/>
    <mergeCell ref="B143:C143"/>
    <mergeCell ref="L143:R143"/>
    <mergeCell ref="B144:C144"/>
    <mergeCell ref="L144:R144"/>
    <mergeCell ref="C155:G155"/>
    <mergeCell ref="B148:C148"/>
    <mergeCell ref="L148:R148"/>
    <mergeCell ref="B149:C149"/>
    <mergeCell ref="L149:R149"/>
    <mergeCell ref="L150:R150"/>
    <mergeCell ref="O153:P153"/>
    <mergeCell ref="O154:P154"/>
    <mergeCell ref="O155:P155"/>
    <mergeCell ref="B137:C137"/>
    <mergeCell ref="B138:C138"/>
    <mergeCell ref="B139:C139"/>
    <mergeCell ref="B141:C141"/>
    <mergeCell ref="L141:R141"/>
    <mergeCell ref="B131:C131"/>
    <mergeCell ref="B133:C133"/>
    <mergeCell ref="B134:C134"/>
    <mergeCell ref="B135:C135"/>
    <mergeCell ref="B136:C136"/>
    <mergeCell ref="B127:C127"/>
    <mergeCell ref="B128:C128"/>
    <mergeCell ref="B129:C129"/>
    <mergeCell ref="B130:C130"/>
    <mergeCell ref="B123:C123"/>
    <mergeCell ref="B124:C124"/>
    <mergeCell ref="B125:C125"/>
    <mergeCell ref="D122:F122"/>
    <mergeCell ref="G122:I122"/>
    <mergeCell ref="B126:C126"/>
    <mergeCell ref="B107:C107"/>
    <mergeCell ref="B108:C108"/>
    <mergeCell ref="B109:C109"/>
    <mergeCell ref="B104:C104"/>
    <mergeCell ref="B105:C105"/>
    <mergeCell ref="B106:C106"/>
    <mergeCell ref="J122:J123"/>
    <mergeCell ref="L121:S122"/>
    <mergeCell ref="C118:G118"/>
    <mergeCell ref="B110:C110"/>
    <mergeCell ref="B111:C111"/>
    <mergeCell ref="L112:R112"/>
    <mergeCell ref="L104:R104"/>
    <mergeCell ref="L105:R105"/>
    <mergeCell ref="L106:R106"/>
    <mergeCell ref="L107:R107"/>
    <mergeCell ref="L108:R108"/>
    <mergeCell ref="L109:R109"/>
    <mergeCell ref="L110:R110"/>
    <mergeCell ref="L111:R111"/>
    <mergeCell ref="B99:C99"/>
    <mergeCell ref="B100:C100"/>
    <mergeCell ref="B101:C101"/>
    <mergeCell ref="B103:C103"/>
    <mergeCell ref="B93:C93"/>
    <mergeCell ref="B95:C95"/>
    <mergeCell ref="B96:C96"/>
    <mergeCell ref="B97:C97"/>
    <mergeCell ref="B98:C98"/>
    <mergeCell ref="B89:C89"/>
    <mergeCell ref="B90:C90"/>
    <mergeCell ref="B91:C91"/>
    <mergeCell ref="B92:C92"/>
    <mergeCell ref="B85:C85"/>
    <mergeCell ref="B86:C86"/>
    <mergeCell ref="B87:C87"/>
    <mergeCell ref="L83:S84"/>
    <mergeCell ref="C80:G80"/>
    <mergeCell ref="B73:C73"/>
    <mergeCell ref="L73:R73"/>
    <mergeCell ref="B74:C74"/>
    <mergeCell ref="L74:R74"/>
    <mergeCell ref="L75:R75"/>
    <mergeCell ref="B88:C88"/>
    <mergeCell ref="B70:C70"/>
    <mergeCell ref="L70:R70"/>
    <mergeCell ref="B71:C71"/>
    <mergeCell ref="L71:R71"/>
    <mergeCell ref="B72:C72"/>
    <mergeCell ref="L72:R72"/>
    <mergeCell ref="B67:C67"/>
    <mergeCell ref="L67:R67"/>
    <mergeCell ref="B68:C68"/>
    <mergeCell ref="L68:R68"/>
    <mergeCell ref="B69:C69"/>
    <mergeCell ref="L69:R69"/>
    <mergeCell ref="B62:C62"/>
    <mergeCell ref="B63:C63"/>
    <mergeCell ref="B64:C64"/>
    <mergeCell ref="B66:C66"/>
    <mergeCell ref="L66:R66"/>
    <mergeCell ref="B56:C56"/>
    <mergeCell ref="B58:C58"/>
    <mergeCell ref="B59:C59"/>
    <mergeCell ref="B60:C60"/>
    <mergeCell ref="B61:C61"/>
    <mergeCell ref="D2:S2"/>
    <mergeCell ref="C43:G43"/>
    <mergeCell ref="B51:C51"/>
    <mergeCell ref="B52:C52"/>
    <mergeCell ref="B53:C53"/>
    <mergeCell ref="B54:C54"/>
    <mergeCell ref="B55:C55"/>
    <mergeCell ref="B48:C48"/>
    <mergeCell ref="B49:C49"/>
    <mergeCell ref="B50:C50"/>
    <mergeCell ref="B4:E4"/>
    <mergeCell ref="B34:C34"/>
    <mergeCell ref="L34:R34"/>
    <mergeCell ref="B35:C35"/>
    <mergeCell ref="L35:R35"/>
    <mergeCell ref="B36:C36"/>
    <mergeCell ref="L36:R36"/>
    <mergeCell ref="B37:C37"/>
    <mergeCell ref="L37:R37"/>
    <mergeCell ref="B12:C12"/>
    <mergeCell ref="B26:C26"/>
    <mergeCell ref="B27:C27"/>
    <mergeCell ref="B29:C29"/>
    <mergeCell ref="L29:R29"/>
    <mergeCell ref="B30:C30"/>
    <mergeCell ref="L30:R30"/>
    <mergeCell ref="B18:C18"/>
    <mergeCell ref="B19:C19"/>
    <mergeCell ref="B21:C21"/>
    <mergeCell ref="B22:C22"/>
    <mergeCell ref="B23:C23"/>
    <mergeCell ref="B24:C24"/>
    <mergeCell ref="L38:R38"/>
    <mergeCell ref="L31:R31"/>
    <mergeCell ref="L9:S10"/>
    <mergeCell ref="L46:S47"/>
    <mergeCell ref="L158:S159"/>
    <mergeCell ref="L196:S197"/>
    <mergeCell ref="L234:S235"/>
    <mergeCell ref="L103:R103"/>
    <mergeCell ref="B11:C11"/>
    <mergeCell ref="B25:C25"/>
    <mergeCell ref="B13:C13"/>
    <mergeCell ref="B14:C14"/>
    <mergeCell ref="B15:C15"/>
    <mergeCell ref="B16:C16"/>
    <mergeCell ref="B17:C17"/>
    <mergeCell ref="D9:J9"/>
    <mergeCell ref="D10:F10"/>
    <mergeCell ref="G10:I10"/>
    <mergeCell ref="J10:J11"/>
    <mergeCell ref="B31:C31"/>
    <mergeCell ref="B32:C32"/>
    <mergeCell ref="L32:R32"/>
    <mergeCell ref="B33:C33"/>
    <mergeCell ref="L33:R33"/>
  </mergeCells>
  <dataValidations count="1">
    <dataValidation type="list" allowBlank="1" showInputMessage="1" showErrorMessage="1" sqref="B4">
      <formula1>ddConsortia</formula1>
    </dataValidation>
  </dataValidations>
  <hyperlinks>
    <hyperlink ref="A41" location="SUMMARY!A1" display="🔝"/>
    <hyperlink ref="A78" location="SUMMARY!A1" display="🔝"/>
    <hyperlink ref="A116" location="SUMMARY!A1" display="🔝"/>
    <hyperlink ref="A153" location="SUMMARY!A1" display="🔝"/>
    <hyperlink ref="A191" location="SUMMARY!A1" display="🔝"/>
    <hyperlink ref="A229" location="SUMMARY!A1" display="🔝"/>
    <hyperlink ref="A266" location="SUMMARY!A1" display="🔝"/>
    <hyperlink ref="A303" location="SUMMARY!A1" display="🔝"/>
    <hyperlink ref="A340" location="SUMMARY!A1" display="🔝"/>
    <hyperlink ref="A377" location="SUMMARY!A1" display="🔝"/>
    <hyperlink ref="A414" location="SUMMARY!A1" display="🔝"/>
    <hyperlink ref="A451" location="SUMMARY!A1" display="🔝"/>
    <hyperlink ref="A488" location="SUMMARY!A1" display="🔝"/>
    <hyperlink ref="A525" location="SUMMARY!A1" display="🔝"/>
    <hyperlink ref="A562" location="SUMMARY!A1" display="🔝"/>
    <hyperlink ref="A599" location="SUMMARY!A1" display="🔝"/>
    <hyperlink ref="A636" location="SUMMARY!A1" display="🔝"/>
    <hyperlink ref="A673" location="SUMMARY!A1" display="🔝"/>
    <hyperlink ref="A710" location="SUMMARY!A1" display="🔝"/>
    <hyperlink ref="A748" location="SUMMARY!A1" display="🔝"/>
  </hyperlinks>
  <pageMargins left="0.7" right="0.7" top="0.75" bottom="0.75" header="0.3" footer="0.3"/>
  <pageSetup scale="46" orientation="landscape" horizontalDpi="4294967292" verticalDpi="4294967292"/>
  <ignoredErrors>
    <ignoredError sqref="L12:R18 B41 B78 B116 B191 B153 B229 B266 B303 B340 B377 B414 B451" unlockedFormula="1"/>
    <ignoredError sqref="U781" evalError="1"/>
    <ignoredError sqref="F12:F18 F30:F37 F22:F26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14E7CC524621418951E798A26C1086" ma:contentTypeVersion="9" ma:contentTypeDescription="Create a new document." ma:contentTypeScope="" ma:versionID="2288787c61babe554b90495c3789d7c5">
  <xsd:schema xmlns:xsd="http://www.w3.org/2001/XMLSchema" xmlns:xs="http://www.w3.org/2001/XMLSchema" xmlns:p="http://schemas.microsoft.com/office/2006/metadata/properties" xmlns:ns2="9682fde2-0d99-4585-8154-fdea48568b58" targetNamespace="http://schemas.microsoft.com/office/2006/metadata/properties" ma:root="true" ma:fieldsID="850a857e7bd06a26625db0263e2b387c" ns2:_="">
    <xsd:import namespace="9682fde2-0d99-4585-8154-fdea48568b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2fde2-0d99-4585-8154-fdea48568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AA3249-0333-4F64-B881-60BF7C138C1D}"/>
</file>

<file path=customXml/itemProps2.xml><?xml version="1.0" encoding="utf-8"?>
<ds:datastoreItem xmlns:ds="http://schemas.openxmlformats.org/officeDocument/2006/customXml" ds:itemID="{35187F6F-62E0-495D-8D2F-BE640FFBE580}"/>
</file>

<file path=customXml/itemProps3.xml><?xml version="1.0" encoding="utf-8"?>
<ds:datastoreItem xmlns:ds="http://schemas.openxmlformats.org/officeDocument/2006/customXml" ds:itemID="{E7DA0EBB-DCCD-42DB-8758-422A073644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Sheet1</vt:lpstr>
      <vt:lpstr>SUMMARY</vt:lpstr>
      <vt:lpstr>ddConsortia</vt:lpstr>
      <vt:lpstr>member3</vt:lpstr>
      <vt:lpstr>SUMMARY!Print_Area</vt:lpstr>
      <vt:lpstr>tblMembers</vt:lpstr>
      <vt:lpstr>tblMembers2</vt:lpstr>
      <vt:lpstr>tblsMember3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Hill Jr</dc:creator>
  <cp:lastModifiedBy>Nancy O'Neill</cp:lastModifiedBy>
  <dcterms:created xsi:type="dcterms:W3CDTF">2016-06-09T14:29:08Z</dcterms:created>
  <dcterms:modified xsi:type="dcterms:W3CDTF">2017-12-11T23:56:04Z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0x010100D914E7CC524621418951E798A26C1086</vt:lpwstr>
  </property>
</Properties>
</file>